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omments3.xml" ContentType="application/vnd.openxmlformats-officedocument.spreadsheetml.comments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pivotTables/pivotTable1.xml" ContentType="application/vnd.openxmlformats-officedocument.spreadsheetml.pivotTab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omments4.xml" ContentType="application/vnd.openxmlformats-officedocument.spreadsheetml.comment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Ally\Desktop\"/>
    </mc:Choice>
  </mc:AlternateContent>
  <xr:revisionPtr revIDLastSave="0" documentId="13_ncr:1_{7127B97E-0DB3-4018-BB9A-3A1646230562}" xr6:coauthVersionLast="47" xr6:coauthVersionMax="47" xr10:uidLastSave="{00000000-0000-0000-0000-000000000000}"/>
  <bookViews>
    <workbookView xWindow="-120" yWindow="-120" windowWidth="20730" windowHeight="11160" tabRatio="547" firstSheet="4" activeTab="6" xr2:uid="{F5B95EAB-1A65-4128-A5EC-FB82B14736FB}"/>
  </bookViews>
  <sheets>
    <sheet name="Octobre 2022" sheetId="1" r:id="rId1"/>
    <sheet name="Prélèvements" sheetId="4" r:id="rId2"/>
    <sheet name="Feuil1" sheetId="6" r:id="rId3"/>
    <sheet name="Référence Polluto-Sensibilté" sheetId="5" r:id="rId4"/>
    <sheet name="Juillet 2023" sheetId="3" r:id="rId5"/>
    <sheet name="Aout 2023" sheetId="2" r:id="rId6"/>
    <sheet name="Feuil3" sheetId="8" r:id="rId7"/>
    <sheet name="Prélevements juillet 2024" sheetId="7" r:id="rId8"/>
  </sheets>
  <calcPr calcId="191029"/>
  <pivotCaches>
    <pivotCache cacheId="0" r:id="rId9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7" l="1"/>
  <c r="C8" i="7"/>
  <c r="E7" i="7"/>
  <c r="C7" i="7"/>
  <c r="K6" i="7"/>
  <c r="J6" i="7"/>
  <c r="C6" i="7" s="1"/>
  <c r="I6" i="7"/>
  <c r="E6" i="7"/>
  <c r="E5" i="7"/>
  <c r="E4" i="7"/>
  <c r="E3" i="7"/>
  <c r="E3" i="4"/>
  <c r="C9" i="4"/>
  <c r="E9" i="4"/>
  <c r="H3" i="5"/>
  <c r="E4" i="4"/>
  <c r="E7" i="4"/>
  <c r="E8" i="4"/>
  <c r="D2" i="6"/>
  <c r="D3" i="6"/>
  <c r="D4" i="6"/>
  <c r="D5" i="6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1" i="6"/>
  <c r="B1" i="6"/>
  <c r="B2" i="6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D34" i="6" s="1"/>
  <c r="C3" i="4"/>
  <c r="D8" i="7"/>
  <c r="D6" i="7"/>
  <c r="D3" i="7"/>
  <c r="D9" i="4"/>
  <c r="D7" i="7"/>
  <c r="D5" i="7"/>
  <c r="D4" i="7"/>
  <c r="D3" i="4"/>
  <c r="F6" i="7" l="1"/>
  <c r="F7" i="7"/>
  <c r="F8" i="7"/>
  <c r="F4" i="7"/>
  <c r="F3" i="7"/>
  <c r="B13" i="7" s="1"/>
  <c r="F5" i="7"/>
  <c r="F9" i="4"/>
  <c r="G9" i="4" s="1"/>
  <c r="F3" i="4"/>
  <c r="J3" i="5"/>
  <c r="I3" i="5"/>
  <c r="G3" i="5"/>
  <c r="C7" i="4"/>
  <c r="C8" i="4"/>
  <c r="J5" i="4"/>
  <c r="I5" i="4"/>
  <c r="I6" i="4"/>
  <c r="K5" i="4"/>
  <c r="C4" i="4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G3" i="1"/>
  <c r="E3" i="1"/>
  <c r="B7" i="3"/>
  <c r="D7" i="3" s="1"/>
  <c r="C6" i="3"/>
  <c r="D6" i="3"/>
  <c r="C19" i="3"/>
  <c r="D18" i="3"/>
  <c r="D17" i="3"/>
  <c r="D16" i="3"/>
  <c r="D15" i="3"/>
  <c r="D14" i="3"/>
  <c r="D13" i="3"/>
  <c r="D12" i="3"/>
  <c r="D11" i="3"/>
  <c r="D10" i="3"/>
  <c r="D9" i="3"/>
  <c r="D8" i="3"/>
  <c r="D5" i="3"/>
  <c r="H25" i="1"/>
  <c r="F25" i="1"/>
  <c r="D13" i="2"/>
  <c r="D9" i="2"/>
  <c r="C19" i="2"/>
  <c r="D18" i="2"/>
  <c r="B19" i="2"/>
  <c r="D17" i="2"/>
  <c r="D6" i="2"/>
  <c r="D7" i="2"/>
  <c r="D8" i="2"/>
  <c r="D10" i="2"/>
  <c r="D11" i="2"/>
  <c r="D12" i="2"/>
  <c r="D14" i="2"/>
  <c r="D15" i="2"/>
  <c r="D16" i="2"/>
  <c r="D5" i="2"/>
  <c r="D7" i="4"/>
  <c r="D4" i="4"/>
  <c r="D8" i="4"/>
  <c r="G8" i="7" l="1"/>
  <c r="C14" i="7"/>
  <c r="G4" i="7"/>
  <c r="B14" i="7"/>
  <c r="G7" i="7"/>
  <c r="C13" i="7"/>
  <c r="G6" i="7"/>
  <c r="C12" i="7"/>
  <c r="G5" i="7"/>
  <c r="B12" i="7"/>
  <c r="G3" i="7"/>
  <c r="G3" i="4"/>
  <c r="B13" i="4"/>
  <c r="F8" i="4"/>
  <c r="G8" i="4" s="1"/>
  <c r="F4" i="4"/>
  <c r="F7" i="4"/>
  <c r="C14" i="4" s="1"/>
  <c r="C6" i="4"/>
  <c r="E6" i="4"/>
  <c r="E5" i="4"/>
  <c r="C5" i="4"/>
  <c r="G25" i="1"/>
  <c r="E25" i="1"/>
  <c r="B19" i="3"/>
  <c r="D19" i="3"/>
  <c r="D19" i="2"/>
  <c r="D6" i="4"/>
  <c r="D5" i="4"/>
  <c r="G7" i="4" l="1"/>
  <c r="B14" i="4"/>
  <c r="G4" i="4"/>
  <c r="B15" i="4"/>
  <c r="F5" i="4"/>
  <c r="F6" i="4"/>
  <c r="G6" i="4" l="1"/>
  <c r="C15" i="4"/>
  <c r="G5" i="4"/>
  <c r="C13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Ally</author>
  </authors>
  <commentList>
    <comment ref="A2" authorId="0" shapeId="0" xr:uid="{72D3CBEE-82DF-4929-A3B4-9DF52FDACB71}">
      <text>
        <r>
          <rPr>
            <b/>
            <sz val="9"/>
            <color indexed="81"/>
            <rFont val="Tahoma"/>
            <family val="2"/>
          </rPr>
          <t xml:space="preserve">selon Tableau "Je parraine ma rivière" de J. Muller
</t>
        </r>
      </text>
    </comment>
    <comment ref="C2" authorId="0" shapeId="0" xr:uid="{76ED47A1-8703-41DC-9A3A-25273452D4D4}">
      <text>
        <r>
          <rPr>
            <b/>
            <sz val="9"/>
            <color indexed="81"/>
            <rFont val="Tahoma"/>
            <family val="2"/>
          </rPr>
          <t>selon notre compréhension du tableau "La faune benthique de nos cours d'eau" de la maison régionale de l'eau, et de la fiche d'inventaire Macro-invertébrés de "je parraine ma rivière" de J. Muller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Ally</author>
  </authors>
  <commentList>
    <comment ref="B3" authorId="0" shapeId="0" xr:uid="{10C43AA1-DB3F-4464-8E76-7CE63CFD84B1}">
      <text>
        <r>
          <rPr>
            <b/>
            <sz val="9"/>
            <color indexed="81"/>
            <rFont val="Tahoma"/>
            <family val="2"/>
          </rPr>
          <t>Jour du mois approximatif</t>
        </r>
      </text>
    </comment>
    <comment ref="B4" authorId="0" shapeId="0" xr:uid="{D888FFED-A2D2-47D8-8212-A46810F0AE89}">
      <text>
        <r>
          <rPr>
            <b/>
            <sz val="9"/>
            <color indexed="81"/>
            <rFont val="Tahoma"/>
            <family val="2"/>
          </rPr>
          <t>Jour du mois approximatif</t>
        </r>
      </text>
    </comment>
    <comment ref="B5" authorId="0" shapeId="0" xr:uid="{5BEC8588-1817-4719-B75C-49566FDD1AAA}">
      <text>
        <r>
          <rPr>
            <b/>
            <sz val="9"/>
            <color indexed="81"/>
            <rFont val="Tahoma"/>
            <family val="2"/>
          </rPr>
          <t>Jour du mois approximatif</t>
        </r>
      </text>
    </comment>
    <comment ref="I5" authorId="0" shapeId="0" xr:uid="{C928686C-0972-4F4D-B78C-504A67CF4036}">
      <text>
        <r>
          <rPr>
            <b/>
            <sz val="9"/>
            <color indexed="81"/>
            <rFont val="Tahoma"/>
            <family val="2"/>
          </rPr>
          <t>Nombre orginale aggrégeant les larves avec et sans foureau. Décision : on les répartit en moitié-moitié avec/sans fourreau (67/2)</t>
        </r>
      </text>
    </comment>
    <comment ref="J5" authorId="0" shapeId="0" xr:uid="{A22C426F-7BB2-4EB0-843C-2520D330E90F}">
      <text>
        <r>
          <rPr>
            <b/>
            <sz val="9"/>
            <color indexed="81"/>
            <rFont val="Tahoma"/>
            <family val="2"/>
          </rPr>
          <t>Nombre orginale aggrégeant les larves avec et sans foureau. Décision : on les répartit en moitié-moitié avec/sans fourreau (67/2)</t>
        </r>
      </text>
    </comment>
    <comment ref="B6" authorId="0" shapeId="0" xr:uid="{AC8F9AE2-E12E-4DFE-B991-77672517437F}">
      <text>
        <r>
          <rPr>
            <b/>
            <sz val="9"/>
            <color indexed="81"/>
            <rFont val="Tahoma"/>
            <family val="2"/>
          </rPr>
          <t>Jour du mois approximatif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Ally</author>
  </authors>
  <commentList>
    <comment ref="A2" authorId="0" shapeId="0" xr:uid="{A1BC7ADE-F5E1-475D-BA94-10CFAEE0BABA}">
      <text>
        <r>
          <rPr>
            <b/>
            <sz val="9"/>
            <color indexed="81"/>
            <rFont val="Tahoma"/>
            <family val="2"/>
          </rPr>
          <t xml:space="preserve">selon Tableau "Je parraine ma rivière" de J. Muller
</t>
        </r>
      </text>
    </comment>
    <comment ref="C2" authorId="0" shapeId="0" xr:uid="{78E7A396-B05F-459C-808A-F612C8BA73B2}">
      <text>
        <r>
          <rPr>
            <b/>
            <sz val="9"/>
            <color indexed="81"/>
            <rFont val="Tahoma"/>
            <family val="2"/>
          </rPr>
          <t>selon notre compréhension du tableau "La faune benthique de nos cours d'eau" de la maison régionale de l'eau, et de la fiche d'inventaire Macro-invertébrés de "je parraine ma rivière" de J. Muller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Ally</author>
  </authors>
  <commentList>
    <comment ref="B6" authorId="0" shapeId="0" xr:uid="{77E5A9F0-C261-4208-80B9-D6388955EB37}">
      <text>
        <r>
          <rPr>
            <b/>
            <sz val="9"/>
            <color indexed="81"/>
            <rFont val="Tahoma"/>
            <family val="2"/>
          </rPr>
          <t>Jour du mois approximatif</t>
        </r>
      </text>
    </comment>
    <comment ref="I6" authorId="0" shapeId="0" xr:uid="{5A04CED2-FA57-487D-BD64-6C1C96B481DD}">
      <text>
        <r>
          <rPr>
            <b/>
            <sz val="9"/>
            <color indexed="81"/>
            <rFont val="Tahoma"/>
            <family val="2"/>
          </rPr>
          <t>Nombre orginale aggrégeant les larves avec et sans foureau. Décision : on les répartit en moitié-moitié avec/sans fourreau (67/2)</t>
        </r>
      </text>
    </comment>
    <comment ref="J6" authorId="0" shapeId="0" xr:uid="{293BEED4-7A2F-4CFC-AA40-24CCB06E3A47}">
      <text>
        <r>
          <rPr>
            <b/>
            <sz val="9"/>
            <color indexed="81"/>
            <rFont val="Tahoma"/>
            <family val="2"/>
          </rPr>
          <t>Nombre orginale aggrégeant les larves avec et sans foureau. Décision : on les répartit en moitié-moitié avec/sans fourreau (67/2)</t>
        </r>
      </text>
    </comment>
  </commentList>
</comments>
</file>

<file path=xl/sharedStrings.xml><?xml version="1.0" encoding="utf-8"?>
<sst xmlns="http://schemas.openxmlformats.org/spreadsheetml/2006/main" count="328" uniqueCount="106">
  <si>
    <t xml:space="preserve">font d'Alagnon </t>
  </si>
  <si>
    <t>chap. d'Alagnon</t>
  </si>
  <si>
    <t xml:space="preserve">espèces </t>
  </si>
  <si>
    <t xml:space="preserve">Gerris </t>
  </si>
  <si>
    <t xml:space="preserve">larve de Sialis </t>
  </si>
  <si>
    <t xml:space="preserve">larve de Simulie </t>
  </si>
  <si>
    <t xml:space="preserve">larve de Chironome </t>
  </si>
  <si>
    <t xml:space="preserve">Planaire </t>
  </si>
  <si>
    <t xml:space="preserve">larve de Demoiselle </t>
  </si>
  <si>
    <t xml:space="preserve">larve de Dytique </t>
  </si>
  <si>
    <t xml:space="preserve">larve d'Ephémère </t>
  </si>
  <si>
    <t xml:space="preserve">larve de Trichoptère </t>
  </si>
  <si>
    <t xml:space="preserve">larve de Perle </t>
  </si>
  <si>
    <t>total ( col )</t>
  </si>
  <si>
    <t>total ( lign )</t>
  </si>
  <si>
    <t>6 personnes ont opéré les prélèvements pendant 30 min</t>
  </si>
  <si>
    <t>Molusques Limnée</t>
  </si>
  <si>
    <t>Achetes Sangsue</t>
  </si>
  <si>
    <t>larve Coléoptère</t>
  </si>
  <si>
    <t>Oligochètes (Ver)</t>
  </si>
  <si>
    <t>Chapelle d'Alagnon</t>
  </si>
  <si>
    <t>Font d'Alagnon</t>
  </si>
  <si>
    <t>7 personnes ont opéré les prélèvements pendant YY  min</t>
  </si>
  <si>
    <t>comptage réalisé selon un protocole avec soulèvement de pierres</t>
  </si>
  <si>
    <t>prise de note difficilement déchiffrable, erreurs très probable à la reprise des data</t>
  </si>
  <si>
    <t>Nombre d'individus</t>
  </si>
  <si>
    <t>Espèce trouvée ?</t>
  </si>
  <si>
    <t>total</t>
  </si>
  <si>
    <t>Ordre</t>
  </si>
  <si>
    <t>Plécoptères</t>
  </si>
  <si>
    <t>Trichoptères</t>
  </si>
  <si>
    <t>Ephéméroptères</t>
  </si>
  <si>
    <t>Commentaire</t>
  </si>
  <si>
    <t>Espèce</t>
  </si>
  <si>
    <t>Ordre de Polluto-Sensibilité</t>
  </si>
  <si>
    <t xml:space="preserve">Larve d'Ephémère </t>
  </si>
  <si>
    <t xml:space="preserve">Larve de Perle </t>
  </si>
  <si>
    <t>Coléoptères</t>
  </si>
  <si>
    <t>Odonates</t>
  </si>
  <si>
    <t>Plathelmintes</t>
  </si>
  <si>
    <t>Crustacés</t>
  </si>
  <si>
    <t>Diptères</t>
  </si>
  <si>
    <t>Mégaloptères</t>
  </si>
  <si>
    <t>Hétéroptères</t>
  </si>
  <si>
    <t>Mollusques</t>
  </si>
  <si>
    <t>Larve de Trichoptère à fourreau</t>
  </si>
  <si>
    <t>Larve de Trichoptère sans fourreau</t>
  </si>
  <si>
    <t>Gammare</t>
  </si>
  <si>
    <t>Aselle</t>
  </si>
  <si>
    <t>Limnée</t>
  </si>
  <si>
    <t>Ancyle</t>
  </si>
  <si>
    <t>Larve de Demoiselle</t>
  </si>
  <si>
    <t>Larve de Libellule</t>
  </si>
  <si>
    <t>Achètes</t>
  </si>
  <si>
    <t>Sangsue</t>
  </si>
  <si>
    <t xml:space="preserve">Larve de Chironome </t>
  </si>
  <si>
    <t>Larve de Simulie</t>
  </si>
  <si>
    <t>Autres larves de Diptères</t>
  </si>
  <si>
    <t>Larve de Sialis</t>
  </si>
  <si>
    <t xml:space="preserve">Larve de Dytique </t>
  </si>
  <si>
    <t>Larve de Coléoptère aquatique</t>
  </si>
  <si>
    <t>Nèpe</t>
  </si>
  <si>
    <t>Punaise aquatique (Notonecte)</t>
  </si>
  <si>
    <t>Oligochètes</t>
  </si>
  <si>
    <t>Ver</t>
  </si>
  <si>
    <t>Ordre de Polluto-Sensibilité de l'espèce</t>
  </si>
  <si>
    <t xml:space="preserve">Font d'Alagnon </t>
  </si>
  <si>
    <t>N/A</t>
  </si>
  <si>
    <t>Lieu</t>
  </si>
  <si>
    <t>Date de prélèvement</t>
  </si>
  <si>
    <t>Nombre d'Espèces trouvrées</t>
  </si>
  <si>
    <t>Gorges d'Alagnon</t>
  </si>
  <si>
    <t>Camping d'Alagnon</t>
  </si>
  <si>
    <t>Détermination de l'indice</t>
  </si>
  <si>
    <t>1 espèce</t>
  </si>
  <si>
    <t>2 à 5 espèces</t>
  </si>
  <si>
    <t>6 à 10 espèces</t>
  </si>
  <si>
    <t>11 à 15 espèces</t>
  </si>
  <si>
    <t>Sup. à 16 espèces</t>
  </si>
  <si>
    <t>Notes moyennées des lignes du groupe faunistique 1</t>
  </si>
  <si>
    <t>Compte dans la détermination de l'indice ?</t>
  </si>
  <si>
    <t>Colonne de référence du nombre d'espèces recensées</t>
  </si>
  <si>
    <t>TEST</t>
  </si>
  <si>
    <t>Ligne de l'onglet Excell de Référence de Polluto-Sensibilité</t>
  </si>
  <si>
    <t>Indice de qualité biotique (note sur 10)</t>
  </si>
  <si>
    <t>Interprétation de l'indice</t>
  </si>
  <si>
    <t>été 2022</t>
  </si>
  <si>
    <t>été 2023</t>
  </si>
  <si>
    <t>Font de l'Alagnon</t>
  </si>
  <si>
    <t>été 2024</t>
  </si>
  <si>
    <t xml:space="preserve">Somme de Larve de Perle </t>
  </si>
  <si>
    <t>Somme de Larve de Trichoptère à fourreau</t>
  </si>
  <si>
    <t>Somme de Larve de Trichoptère sans fourreau</t>
  </si>
  <si>
    <t xml:space="preserve">Somme de Larve d'Ephémère </t>
  </si>
  <si>
    <t>Somme de Aselle</t>
  </si>
  <si>
    <t>Somme de Larve de Demoiselle</t>
  </si>
  <si>
    <t>Étiquettes de colonnes</t>
  </si>
  <si>
    <t>Total général</t>
  </si>
  <si>
    <t>Valeurs</t>
  </si>
  <si>
    <t>(Plusieurs éléments)</t>
  </si>
  <si>
    <t>Somme de Ver</t>
  </si>
  <si>
    <t xml:space="preserve">Somme de Gerris </t>
  </si>
  <si>
    <t xml:space="preserve">Somme de Larve de Dytique </t>
  </si>
  <si>
    <t>Somme de Larve de Sialis</t>
  </si>
  <si>
    <t>Somme de Autres larves de Diptères</t>
  </si>
  <si>
    <t>Somme de Larve de Simulie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</si>
</sst>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1"/>
      <color rgb="FFC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/>
    </xf>
    <xf numFmtId="0" fontId="2" fillId="0" borderId="0" xfId="0" applyFont="1" applyAlignment="1">
      <alignment vertical="top"/>
    </xf>
    <xf numFmtId="0" fontId="2" fillId="2" borderId="0" xfId="0" applyFont="1" applyFill="1" applyAlignment="1">
      <alignment vertical="top"/>
    </xf>
    <xf numFmtId="0" fontId="4" fillId="2" borderId="0" xfId="0" applyFont="1" applyFill="1" applyAlignment="1">
      <alignment vertical="top"/>
    </xf>
    <xf numFmtId="0" fontId="2" fillId="0" borderId="0" xfId="0" applyFont="1" applyAlignment="1">
      <alignment vertical="top" textRotation="90"/>
    </xf>
    <xf numFmtId="0" fontId="5" fillId="0" borderId="0" xfId="0" applyFont="1" applyAlignment="1">
      <alignment vertical="top" textRotation="90"/>
    </xf>
    <xf numFmtId="0" fontId="5" fillId="0" borderId="0" xfId="0" applyFont="1" applyAlignment="1">
      <alignment vertical="top" wrapText="1"/>
    </xf>
    <xf numFmtId="14" fontId="0" fillId="0" borderId="0" xfId="0" applyNumberFormat="1" applyAlignment="1">
      <alignment vertical="top"/>
    </xf>
    <xf numFmtId="14" fontId="0" fillId="3" borderId="0" xfId="0" applyNumberFormat="1" applyFill="1" applyAlignment="1">
      <alignment vertical="top"/>
    </xf>
    <xf numFmtId="14" fontId="0" fillId="3" borderId="0" xfId="0" applyNumberFormat="1" applyFill="1"/>
    <xf numFmtId="0" fontId="0" fillId="3" borderId="0" xfId="0" applyFill="1" applyAlignment="1">
      <alignment vertical="top"/>
    </xf>
    <xf numFmtId="164" fontId="0" fillId="2" borderId="0" xfId="0" applyNumberFormat="1" applyFill="1" applyAlignment="1">
      <alignment vertical="top"/>
    </xf>
    <xf numFmtId="16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top"/>
    </xf>
    <xf numFmtId="0" fontId="0" fillId="0" borderId="0" xfId="0" applyNumberFormat="1"/>
  </cellXfs>
  <cellStyles count="1">
    <cellStyle name="Normal" xfId="0" builtinId="0"/>
  </cellStyles>
  <dxfs count="8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0"/>
        </patternFill>
      </fill>
    </dxf>
    <dxf>
      <fill>
        <patternFill>
          <bgColor rgb="FF0070C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0"/>
        </patternFill>
      </fill>
    </dxf>
    <dxf>
      <fill>
        <patternFill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comparaison</a:t>
            </a:r>
            <a:r>
              <a:rPr lang="fr-FR" baseline="0"/>
              <a:t> du nombre d'espèces selon l'endroit 31/10/22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'Octobre 2022'!$E$1</c:f>
              <c:strCache>
                <c:ptCount val="1"/>
                <c:pt idx="0">
                  <c:v>Font d'Alagnon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'Octobre 2022'!$D$3:$D$23</c:f>
              <c:strCache>
                <c:ptCount val="21"/>
                <c:pt idx="0">
                  <c:v>Larve de Perle </c:v>
                </c:pt>
                <c:pt idx="1">
                  <c:v>Larve de Trichoptère à fourreau</c:v>
                </c:pt>
                <c:pt idx="2">
                  <c:v>Larve de Trichoptère sans fourreau</c:v>
                </c:pt>
                <c:pt idx="3">
                  <c:v>Larve d'Ephémère </c:v>
                </c:pt>
                <c:pt idx="4">
                  <c:v>Gammare</c:v>
                </c:pt>
                <c:pt idx="5">
                  <c:v>Aselle</c:v>
                </c:pt>
                <c:pt idx="6">
                  <c:v>Limnée</c:v>
                </c:pt>
                <c:pt idx="7">
                  <c:v>Ancyle</c:v>
                </c:pt>
                <c:pt idx="8">
                  <c:v>Larve de Demoiselle</c:v>
                </c:pt>
                <c:pt idx="9">
                  <c:v>Larve de Libellule</c:v>
                </c:pt>
                <c:pt idx="10">
                  <c:v>Planaire </c:v>
                </c:pt>
                <c:pt idx="11">
                  <c:v>Sangsue</c:v>
                </c:pt>
                <c:pt idx="12">
                  <c:v>Larve de Chironome </c:v>
                </c:pt>
                <c:pt idx="13">
                  <c:v>Larve de Simulie</c:v>
                </c:pt>
                <c:pt idx="14">
                  <c:v>Autres larves de Diptères</c:v>
                </c:pt>
                <c:pt idx="15">
                  <c:v>Larve de Sialis</c:v>
                </c:pt>
                <c:pt idx="16">
                  <c:v>Larve de Dytique </c:v>
                </c:pt>
                <c:pt idx="17">
                  <c:v>Larve de Coléoptère aquatique</c:v>
                </c:pt>
                <c:pt idx="18">
                  <c:v>Nèpe</c:v>
                </c:pt>
                <c:pt idx="19">
                  <c:v>Punaise aquatique (Notonecte)</c:v>
                </c:pt>
                <c:pt idx="20">
                  <c:v>Gerris </c:v>
                </c:pt>
              </c:strCache>
            </c:strRef>
          </c:cat>
          <c:val>
            <c:numRef>
              <c:f>'Octobre 2022'!$F$3:$F$23</c:f>
              <c:numCache>
                <c:formatCode>General</c:formatCode>
                <c:ptCount val="21"/>
                <c:pt idx="0">
                  <c:v>3</c:v>
                </c:pt>
                <c:pt idx="1">
                  <c:v>1</c:v>
                </c:pt>
                <c:pt idx="2">
                  <c:v>0</c:v>
                </c:pt>
                <c:pt idx="3">
                  <c:v>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3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6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27-4BCA-BA7E-F47301B32C1A}"/>
            </c:ext>
          </c:extLst>
        </c:ser>
        <c:ser>
          <c:idx val="1"/>
          <c:order val="1"/>
          <c:tx>
            <c:strRef>
              <c:f>'Octobre 2022'!$G$1</c:f>
              <c:strCache>
                <c:ptCount val="1"/>
                <c:pt idx="0">
                  <c:v>Chapelle d'Alagnon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'Octobre 2022'!$D$3:$D$23</c:f>
              <c:strCache>
                <c:ptCount val="21"/>
                <c:pt idx="0">
                  <c:v>Larve de Perle </c:v>
                </c:pt>
                <c:pt idx="1">
                  <c:v>Larve de Trichoptère à fourreau</c:v>
                </c:pt>
                <c:pt idx="2">
                  <c:v>Larve de Trichoptère sans fourreau</c:v>
                </c:pt>
                <c:pt idx="3">
                  <c:v>Larve d'Ephémère </c:v>
                </c:pt>
                <c:pt idx="4">
                  <c:v>Gammare</c:v>
                </c:pt>
                <c:pt idx="5">
                  <c:v>Aselle</c:v>
                </c:pt>
                <c:pt idx="6">
                  <c:v>Limnée</c:v>
                </c:pt>
                <c:pt idx="7">
                  <c:v>Ancyle</c:v>
                </c:pt>
                <c:pt idx="8">
                  <c:v>Larve de Demoiselle</c:v>
                </c:pt>
                <c:pt idx="9">
                  <c:v>Larve de Libellule</c:v>
                </c:pt>
                <c:pt idx="10">
                  <c:v>Planaire </c:v>
                </c:pt>
                <c:pt idx="11">
                  <c:v>Sangsue</c:v>
                </c:pt>
                <c:pt idx="12">
                  <c:v>Larve de Chironome </c:v>
                </c:pt>
                <c:pt idx="13">
                  <c:v>Larve de Simulie</c:v>
                </c:pt>
                <c:pt idx="14">
                  <c:v>Autres larves de Diptères</c:v>
                </c:pt>
                <c:pt idx="15">
                  <c:v>Larve de Sialis</c:v>
                </c:pt>
                <c:pt idx="16">
                  <c:v>Larve de Dytique </c:v>
                </c:pt>
                <c:pt idx="17">
                  <c:v>Larve de Coléoptère aquatique</c:v>
                </c:pt>
                <c:pt idx="18">
                  <c:v>Nèpe</c:v>
                </c:pt>
                <c:pt idx="19">
                  <c:v>Punaise aquatique (Notonecte)</c:v>
                </c:pt>
                <c:pt idx="20">
                  <c:v>Gerris </c:v>
                </c:pt>
              </c:strCache>
            </c:strRef>
          </c:cat>
          <c:val>
            <c:numRef>
              <c:f>'Octobre 2022'!$H$3:$H$23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4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627-4BCA-BA7E-F47301B32C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81010544"/>
        <c:axId val="681011376"/>
      </c:barChart>
      <c:catAx>
        <c:axId val="681010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81011376"/>
        <c:crosses val="autoZero"/>
        <c:auto val="1"/>
        <c:lblAlgn val="ctr"/>
        <c:lblOffset val="100"/>
        <c:noMultiLvlLbl val="0"/>
      </c:catAx>
      <c:valAx>
        <c:axId val="681011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81010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Variation de</a:t>
            </a:r>
            <a:r>
              <a:rPr lang="fr-FR" baseline="0"/>
              <a:t> l'indice biotique dans le temps et </a:t>
            </a:r>
          </a:p>
          <a:p>
            <a:pPr>
              <a:defRPr/>
            </a:pPr>
            <a:r>
              <a:rPr lang="fr-FR" baseline="0"/>
              <a:t>par station amont (font)-aval (chapelle)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Prélèvements!$B$12</c:f>
              <c:strCache>
                <c:ptCount val="1"/>
                <c:pt idx="0">
                  <c:v>été 2022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Prélèvements!$A$13:$A$15</c:f>
              <c:strCache>
                <c:ptCount val="3"/>
                <c:pt idx="0">
                  <c:v>Font d'Alagnon </c:v>
                </c:pt>
                <c:pt idx="1">
                  <c:v>Gorges d'Alagnon</c:v>
                </c:pt>
                <c:pt idx="2">
                  <c:v>Chapelle d'Alagnon</c:v>
                </c:pt>
              </c:strCache>
            </c:strRef>
          </c:cat>
          <c:val>
            <c:numRef>
              <c:f>Prélèvements!$B$13:$B$15</c:f>
              <c:numCache>
                <c:formatCode>General</c:formatCode>
                <c:ptCount val="3"/>
                <c:pt idx="0">
                  <c:v>6.5</c:v>
                </c:pt>
                <c:pt idx="1">
                  <c:v>6.5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9B-4EB5-8B79-5065AB4BF15C}"/>
            </c:ext>
          </c:extLst>
        </c:ser>
        <c:ser>
          <c:idx val="1"/>
          <c:order val="1"/>
          <c:tx>
            <c:strRef>
              <c:f>Prélèvements!$C$12</c:f>
              <c:strCache>
                <c:ptCount val="1"/>
                <c:pt idx="0">
                  <c:v>été 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Prélèvements!$A$13:$A$15</c:f>
              <c:strCache>
                <c:ptCount val="3"/>
                <c:pt idx="0">
                  <c:v>Font d'Alagnon </c:v>
                </c:pt>
                <c:pt idx="1">
                  <c:v>Gorges d'Alagnon</c:v>
                </c:pt>
                <c:pt idx="2">
                  <c:v>Chapelle d'Alagnon</c:v>
                </c:pt>
              </c:strCache>
            </c:strRef>
          </c:cat>
          <c:val>
            <c:numRef>
              <c:f>Prélèvements!$C$13:$C$15</c:f>
              <c:numCache>
                <c:formatCode>General</c:formatCode>
                <c:ptCount val="3"/>
                <c:pt idx="0">
                  <c:v>6.5</c:v>
                </c:pt>
                <c:pt idx="1">
                  <c:v>6.5</c:v>
                </c:pt>
                <c:pt idx="2" formatCode="0.0">
                  <c:v>6.5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9B-4EB5-8B79-5065AB4BF1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91488048"/>
        <c:axId val="185610128"/>
      </c:barChart>
      <c:catAx>
        <c:axId val="191488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5610128"/>
        <c:crosses val="autoZero"/>
        <c:auto val="1"/>
        <c:lblAlgn val="ctr"/>
        <c:lblOffset val="100"/>
        <c:noMultiLvlLbl val="0"/>
      </c:catAx>
      <c:valAx>
        <c:axId val="185610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91488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comparaison</a:t>
            </a:r>
            <a:r>
              <a:rPr lang="fr-FR" baseline="0"/>
              <a:t> du nombre d'espèces selon l'endroit 26 et 27/07/2023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'Juillet 2023'!$B$4</c:f>
              <c:strCache>
                <c:ptCount val="1"/>
                <c:pt idx="0">
                  <c:v>font d'Alagnon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'Juillet 2023'!$A$5:$A$16</c:f>
              <c:strCache>
                <c:ptCount val="12"/>
                <c:pt idx="0">
                  <c:v>larve de Perle </c:v>
                </c:pt>
                <c:pt idx="1">
                  <c:v>larve de Trichoptère </c:v>
                </c:pt>
                <c:pt idx="2">
                  <c:v>larve d'Ephémère </c:v>
                </c:pt>
                <c:pt idx="3">
                  <c:v>larve de Dytique </c:v>
                </c:pt>
                <c:pt idx="4">
                  <c:v>larve Coléoptère</c:v>
                </c:pt>
                <c:pt idx="5">
                  <c:v>larve de Demoiselle </c:v>
                </c:pt>
                <c:pt idx="6">
                  <c:v>Planaire </c:v>
                </c:pt>
                <c:pt idx="7">
                  <c:v>larve de Chironome </c:v>
                </c:pt>
                <c:pt idx="8">
                  <c:v>Oligochètes (Ver)</c:v>
                </c:pt>
                <c:pt idx="9">
                  <c:v>larve de Simulie </c:v>
                </c:pt>
                <c:pt idx="10">
                  <c:v>larve de Sialis </c:v>
                </c:pt>
                <c:pt idx="11">
                  <c:v>Gerris </c:v>
                </c:pt>
              </c:strCache>
            </c:strRef>
          </c:cat>
          <c:val>
            <c:numRef>
              <c:f>'Juillet 2023'!$B$5:$B$16</c:f>
              <c:numCache>
                <c:formatCode>General</c:formatCode>
                <c:ptCount val="12"/>
                <c:pt idx="0">
                  <c:v>25</c:v>
                </c:pt>
                <c:pt idx="1">
                  <c:v>67</c:v>
                </c:pt>
                <c:pt idx="2">
                  <c:v>63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A5-4239-A0D6-E0262DB8703E}"/>
            </c:ext>
          </c:extLst>
        </c:ser>
        <c:ser>
          <c:idx val="1"/>
          <c:order val="1"/>
          <c:tx>
            <c:strRef>
              <c:f>'Juillet 2023'!$C$4</c:f>
              <c:strCache>
                <c:ptCount val="1"/>
                <c:pt idx="0">
                  <c:v>chap. d'Alagnon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'Juillet 2023'!$A$5:$A$16</c:f>
              <c:strCache>
                <c:ptCount val="12"/>
                <c:pt idx="0">
                  <c:v>larve de Perle </c:v>
                </c:pt>
                <c:pt idx="1">
                  <c:v>larve de Trichoptère </c:v>
                </c:pt>
                <c:pt idx="2">
                  <c:v>larve d'Ephémère </c:v>
                </c:pt>
                <c:pt idx="3">
                  <c:v>larve de Dytique </c:v>
                </c:pt>
                <c:pt idx="4">
                  <c:v>larve Coléoptère</c:v>
                </c:pt>
                <c:pt idx="5">
                  <c:v>larve de Demoiselle </c:v>
                </c:pt>
                <c:pt idx="6">
                  <c:v>Planaire </c:v>
                </c:pt>
                <c:pt idx="7">
                  <c:v>larve de Chironome </c:v>
                </c:pt>
                <c:pt idx="8">
                  <c:v>Oligochètes (Ver)</c:v>
                </c:pt>
                <c:pt idx="9">
                  <c:v>larve de Simulie </c:v>
                </c:pt>
                <c:pt idx="10">
                  <c:v>larve de Sialis </c:v>
                </c:pt>
                <c:pt idx="11">
                  <c:v>Gerris </c:v>
                </c:pt>
              </c:strCache>
            </c:strRef>
          </c:cat>
          <c:val>
            <c:numRef>
              <c:f>'Juillet 2023'!$C$5:$C$16</c:f>
              <c:numCache>
                <c:formatCode>General</c:formatCode>
                <c:ptCount val="12"/>
                <c:pt idx="1">
                  <c:v>119</c:v>
                </c:pt>
                <c:pt idx="2">
                  <c:v>6</c:v>
                </c:pt>
                <c:pt idx="3">
                  <c:v>4</c:v>
                </c:pt>
                <c:pt idx="7">
                  <c:v>3</c:v>
                </c:pt>
                <c:pt idx="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BA5-4239-A0D6-E0262DB870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81010544"/>
        <c:axId val="681011376"/>
      </c:barChart>
      <c:catAx>
        <c:axId val="681010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81011376"/>
        <c:crosses val="autoZero"/>
        <c:auto val="1"/>
        <c:lblAlgn val="ctr"/>
        <c:lblOffset val="100"/>
        <c:noMultiLvlLbl val="0"/>
      </c:catAx>
      <c:valAx>
        <c:axId val="681011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81010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comparaison</a:t>
            </a:r>
            <a:r>
              <a:rPr lang="fr-FR" baseline="0"/>
              <a:t> du nombre d'espèces selon l'endroit 01 et 02/08/2023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'Aout 2023'!$B$4</c:f>
              <c:strCache>
                <c:ptCount val="1"/>
                <c:pt idx="0">
                  <c:v>Chapelle d'Alagnon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'Aout 2023'!$A$5:$A$16</c:f>
              <c:strCache>
                <c:ptCount val="12"/>
                <c:pt idx="0">
                  <c:v>larve de Perle </c:v>
                </c:pt>
                <c:pt idx="1">
                  <c:v>larve de Trichoptère </c:v>
                </c:pt>
                <c:pt idx="2">
                  <c:v>larve d'Ephémère </c:v>
                </c:pt>
                <c:pt idx="3">
                  <c:v>larve de Dytique </c:v>
                </c:pt>
                <c:pt idx="4">
                  <c:v>larve Coléoptère</c:v>
                </c:pt>
                <c:pt idx="5">
                  <c:v>larve de Demoiselle </c:v>
                </c:pt>
                <c:pt idx="6">
                  <c:v>Planaire </c:v>
                </c:pt>
                <c:pt idx="7">
                  <c:v>larve de Chironome </c:v>
                </c:pt>
                <c:pt idx="8">
                  <c:v>Oligochètes (Ver)</c:v>
                </c:pt>
                <c:pt idx="9">
                  <c:v>larve de Simulie </c:v>
                </c:pt>
                <c:pt idx="10">
                  <c:v>larve de Sialis </c:v>
                </c:pt>
                <c:pt idx="11">
                  <c:v>Gerris </c:v>
                </c:pt>
              </c:strCache>
            </c:strRef>
          </c:cat>
          <c:val>
            <c:numRef>
              <c:f>'Aout 2023'!$B$5:$B$16</c:f>
              <c:numCache>
                <c:formatCode>General</c:formatCode>
                <c:ptCount val="12"/>
                <c:pt idx="0">
                  <c:v>8</c:v>
                </c:pt>
                <c:pt idx="1">
                  <c:v>0</c:v>
                </c:pt>
                <c:pt idx="2">
                  <c:v>5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43-433F-9C43-41F4355E3A94}"/>
            </c:ext>
          </c:extLst>
        </c:ser>
        <c:ser>
          <c:idx val="1"/>
          <c:order val="1"/>
          <c:tx>
            <c:strRef>
              <c:f>'Aout 2023'!$C$4</c:f>
              <c:strCache>
                <c:ptCount val="1"/>
                <c:pt idx="0">
                  <c:v>Font d'Alagnon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'Aout 2023'!$A$5:$A$16</c:f>
              <c:strCache>
                <c:ptCount val="12"/>
                <c:pt idx="0">
                  <c:v>larve de Perle </c:v>
                </c:pt>
                <c:pt idx="1">
                  <c:v>larve de Trichoptère </c:v>
                </c:pt>
                <c:pt idx="2">
                  <c:v>larve d'Ephémère </c:v>
                </c:pt>
                <c:pt idx="3">
                  <c:v>larve de Dytique </c:v>
                </c:pt>
                <c:pt idx="4">
                  <c:v>larve Coléoptère</c:v>
                </c:pt>
                <c:pt idx="5">
                  <c:v>larve de Demoiselle </c:v>
                </c:pt>
                <c:pt idx="6">
                  <c:v>Planaire </c:v>
                </c:pt>
                <c:pt idx="7">
                  <c:v>larve de Chironome </c:v>
                </c:pt>
                <c:pt idx="8">
                  <c:v>Oligochètes (Ver)</c:v>
                </c:pt>
                <c:pt idx="9">
                  <c:v>larve de Simulie </c:v>
                </c:pt>
                <c:pt idx="10">
                  <c:v>larve de Sialis </c:v>
                </c:pt>
                <c:pt idx="11">
                  <c:v>Gerris </c:v>
                </c:pt>
              </c:strCache>
            </c:strRef>
          </c:cat>
          <c:val>
            <c:numRef>
              <c:f>'Aout 2023'!$C$5:$C$16</c:f>
              <c:numCache>
                <c:formatCode>General</c:formatCode>
                <c:ptCount val="12"/>
                <c:pt idx="0">
                  <c:v>17</c:v>
                </c:pt>
                <c:pt idx="1">
                  <c:v>17</c:v>
                </c:pt>
                <c:pt idx="2">
                  <c:v>12</c:v>
                </c:pt>
                <c:pt idx="3">
                  <c:v>0</c:v>
                </c:pt>
                <c:pt idx="4">
                  <c:v>0</c:v>
                </c:pt>
                <c:pt idx="5">
                  <c:v>3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243-433F-9C43-41F4355E3A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81010544"/>
        <c:axId val="681011376"/>
      </c:barChart>
      <c:catAx>
        <c:axId val="681010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81011376"/>
        <c:crosses val="autoZero"/>
        <c:auto val="1"/>
        <c:lblAlgn val="ctr"/>
        <c:lblOffset val="100"/>
        <c:noMultiLvlLbl val="0"/>
      </c:catAx>
      <c:valAx>
        <c:axId val="681011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81010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[exel Alagnon.xlsx]Feuil3!Tableau croisé dynamique21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gradFill rotWithShape="1">
            <a:gsLst>
              <a:gs pos="0">
                <a:schemeClr val="accent6">
                  <a:satMod val="103000"/>
                  <a:lumMod val="102000"/>
                  <a:tint val="94000"/>
                </a:schemeClr>
              </a:gs>
              <a:gs pos="50000">
                <a:schemeClr val="accent6">
                  <a:satMod val="110000"/>
                  <a:lumMod val="100000"/>
                  <a:shade val="100000"/>
                </a:schemeClr>
              </a:gs>
              <a:gs pos="100000">
                <a:schemeClr val="accent6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circle"/>
          <c:size val="6"/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 w="9525">
              <a:solidFill>
                <a:schemeClr val="accent4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gradFill rotWithShape="1">
            <a:gsLst>
              <a:gs pos="0">
                <a:schemeClr val="accent6">
                  <a:satMod val="103000"/>
                  <a:lumMod val="102000"/>
                  <a:tint val="94000"/>
                </a:schemeClr>
              </a:gs>
              <a:gs pos="50000">
                <a:schemeClr val="accent6">
                  <a:satMod val="110000"/>
                  <a:lumMod val="100000"/>
                  <a:shade val="100000"/>
                </a:schemeClr>
              </a:gs>
              <a:gs pos="100000">
                <a:schemeClr val="accent6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circle"/>
          <c:size val="6"/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 w="9525">
              <a:solidFill>
                <a:schemeClr val="accent6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spPr>
          <a:gradFill rotWithShape="1">
            <a:gsLst>
              <a:gs pos="0">
                <a:schemeClr val="accent6">
                  <a:satMod val="103000"/>
                  <a:lumMod val="102000"/>
                  <a:tint val="94000"/>
                </a:schemeClr>
              </a:gs>
              <a:gs pos="50000">
                <a:schemeClr val="accent6">
                  <a:satMod val="110000"/>
                  <a:lumMod val="100000"/>
                  <a:shade val="100000"/>
                </a:schemeClr>
              </a:gs>
              <a:gs pos="100000">
                <a:schemeClr val="accent6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circle"/>
          <c:size val="6"/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 w="9525">
              <a:solidFill>
                <a:schemeClr val="accent5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5.0458827634663882E-2"/>
          <c:y val="0.13630296212973378"/>
          <c:w val="0.69723978684263743"/>
          <c:h val="0.4065010095305736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Feuil3!$B$3:$B$4</c:f>
              <c:strCache>
                <c:ptCount val="1"/>
                <c:pt idx="0">
                  <c:v>Camping d'Alagnon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Feuil3!$A$5:$A$16</c:f>
              <c:strCache>
                <c:ptCount val="12"/>
                <c:pt idx="0">
                  <c:v>Somme de Larve de Trichoptère à fourreau</c:v>
                </c:pt>
                <c:pt idx="1">
                  <c:v>Somme de Larve de Trichoptère sans fourreau</c:v>
                </c:pt>
                <c:pt idx="2">
                  <c:v>Somme de Aselle</c:v>
                </c:pt>
                <c:pt idx="3">
                  <c:v>Somme de Larve de Demoiselle</c:v>
                </c:pt>
                <c:pt idx="4">
                  <c:v>Somme de Larve de Perle </c:v>
                </c:pt>
                <c:pt idx="5">
                  <c:v>Somme de Larve d'Ephémère </c:v>
                </c:pt>
                <c:pt idx="6">
                  <c:v>Somme de Ver</c:v>
                </c:pt>
                <c:pt idx="7">
                  <c:v>Somme de Gerris </c:v>
                </c:pt>
                <c:pt idx="8">
                  <c:v>Somme de Larve de Dytique </c:v>
                </c:pt>
                <c:pt idx="9">
                  <c:v>Somme de Larve de Sialis</c:v>
                </c:pt>
                <c:pt idx="10">
                  <c:v>Somme de Autres larves de Diptères</c:v>
                </c:pt>
                <c:pt idx="11">
                  <c:v>Somme de Larve de Simulie</c:v>
                </c:pt>
              </c:strCache>
            </c:strRef>
          </c:cat>
          <c:val>
            <c:numRef>
              <c:f>Feuil3!$B$5:$B$16</c:f>
              <c:numCache>
                <c:formatCode>General</c:formatCode>
                <c:ptCount val="12"/>
                <c:pt idx="0">
                  <c:v>6</c:v>
                </c:pt>
                <c:pt idx="1">
                  <c:v>3</c:v>
                </c:pt>
                <c:pt idx="2">
                  <c:v>0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0</c:v>
                </c:pt>
                <c:pt idx="7">
                  <c:v>11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06-4CE7-BB9A-D4867EDE2BDD}"/>
            </c:ext>
          </c:extLst>
        </c:ser>
        <c:ser>
          <c:idx val="1"/>
          <c:order val="1"/>
          <c:tx>
            <c:strRef>
              <c:f>Feuil3!$C$3:$C$4</c:f>
              <c:strCache>
                <c:ptCount val="1"/>
                <c:pt idx="0">
                  <c:v>Gorges d'Alagnon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Feuil3!$A$5:$A$16</c:f>
              <c:strCache>
                <c:ptCount val="12"/>
                <c:pt idx="0">
                  <c:v>Somme de Larve de Trichoptère à fourreau</c:v>
                </c:pt>
                <c:pt idx="1">
                  <c:v>Somme de Larve de Trichoptère sans fourreau</c:v>
                </c:pt>
                <c:pt idx="2">
                  <c:v>Somme de Aselle</c:v>
                </c:pt>
                <c:pt idx="3">
                  <c:v>Somme de Larve de Demoiselle</c:v>
                </c:pt>
                <c:pt idx="4">
                  <c:v>Somme de Larve de Perle </c:v>
                </c:pt>
                <c:pt idx="5">
                  <c:v>Somme de Larve d'Ephémère </c:v>
                </c:pt>
                <c:pt idx="6">
                  <c:v>Somme de Ver</c:v>
                </c:pt>
                <c:pt idx="7">
                  <c:v>Somme de Gerris </c:v>
                </c:pt>
                <c:pt idx="8">
                  <c:v>Somme de Larve de Dytique </c:v>
                </c:pt>
                <c:pt idx="9">
                  <c:v>Somme de Larve de Sialis</c:v>
                </c:pt>
                <c:pt idx="10">
                  <c:v>Somme de Autres larves de Diptères</c:v>
                </c:pt>
                <c:pt idx="11">
                  <c:v>Somme de Larve de Simulie</c:v>
                </c:pt>
              </c:strCache>
            </c:strRef>
          </c:cat>
          <c:val>
            <c:numRef>
              <c:f>Feuil3!$C$5:$C$16</c:f>
              <c:numCache>
                <c:formatCode>General</c:formatCode>
                <c:ptCount val="12"/>
                <c:pt idx="0">
                  <c:v>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5</c:v>
                </c:pt>
                <c:pt idx="6">
                  <c:v>2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AF06-4CE7-BB9A-D4867EDE2BDD}"/>
            </c:ext>
          </c:extLst>
        </c:ser>
        <c:ser>
          <c:idx val="2"/>
          <c:order val="2"/>
          <c:tx>
            <c:strRef>
              <c:f>Feuil3!$D$3:$D$4</c:f>
              <c:strCache>
                <c:ptCount val="1"/>
                <c:pt idx="0">
                  <c:v>Font de l'Alagnon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Feuil3!$A$5:$A$16</c:f>
              <c:strCache>
                <c:ptCount val="12"/>
                <c:pt idx="0">
                  <c:v>Somme de Larve de Trichoptère à fourreau</c:v>
                </c:pt>
                <c:pt idx="1">
                  <c:v>Somme de Larve de Trichoptère sans fourreau</c:v>
                </c:pt>
                <c:pt idx="2">
                  <c:v>Somme de Aselle</c:v>
                </c:pt>
                <c:pt idx="3">
                  <c:v>Somme de Larve de Demoiselle</c:v>
                </c:pt>
                <c:pt idx="4">
                  <c:v>Somme de Larve de Perle </c:v>
                </c:pt>
                <c:pt idx="5">
                  <c:v>Somme de Larve d'Ephémère </c:v>
                </c:pt>
                <c:pt idx="6">
                  <c:v>Somme de Ver</c:v>
                </c:pt>
                <c:pt idx="7">
                  <c:v>Somme de Gerris </c:v>
                </c:pt>
                <c:pt idx="8">
                  <c:v>Somme de Larve de Dytique </c:v>
                </c:pt>
                <c:pt idx="9">
                  <c:v>Somme de Larve de Sialis</c:v>
                </c:pt>
                <c:pt idx="10">
                  <c:v>Somme de Autres larves de Diptères</c:v>
                </c:pt>
                <c:pt idx="11">
                  <c:v>Somme de Larve de Simulie</c:v>
                </c:pt>
              </c:strCache>
            </c:strRef>
          </c:cat>
          <c:val>
            <c:numRef>
              <c:f>Feuil3!$D$5:$D$16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4</c:v>
                </c:pt>
                <c:pt idx="4">
                  <c:v>20</c:v>
                </c:pt>
                <c:pt idx="5">
                  <c:v>40</c:v>
                </c:pt>
                <c:pt idx="6">
                  <c:v>1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AF06-4CE7-BB9A-D4867EDE2B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25097888"/>
        <c:axId val="313979664"/>
      </c:barChart>
      <c:catAx>
        <c:axId val="2250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13979664"/>
        <c:crosses val="autoZero"/>
        <c:auto val="1"/>
        <c:lblAlgn val="ctr"/>
        <c:lblOffset val="100"/>
        <c:noMultiLvlLbl val="0"/>
      </c:catAx>
      <c:valAx>
        <c:axId val="313979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25097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2354801104407404"/>
          <c:y val="0.78832375590576442"/>
          <c:w val="0.53358084784856441"/>
          <c:h val="0.18472041208457596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Catego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Variation de</a:t>
            </a:r>
            <a:r>
              <a:rPr lang="fr-FR" baseline="0"/>
              <a:t> l'indice biotique dans le temps et </a:t>
            </a:r>
          </a:p>
          <a:p>
            <a:pPr>
              <a:defRPr/>
            </a:pPr>
            <a:r>
              <a:rPr lang="fr-FR" baseline="0"/>
              <a:t>par station amont (font)-aval (chapelle)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Prélèvements!$B$12</c:f>
              <c:strCache>
                <c:ptCount val="1"/>
                <c:pt idx="0">
                  <c:v>été 2022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Prélèvements!$A$13:$A$15</c:f>
              <c:strCache>
                <c:ptCount val="3"/>
                <c:pt idx="0">
                  <c:v>Font d'Alagnon </c:v>
                </c:pt>
                <c:pt idx="1">
                  <c:v>Gorges d'Alagnon</c:v>
                </c:pt>
                <c:pt idx="2">
                  <c:v>Chapelle d'Alagnon</c:v>
                </c:pt>
              </c:strCache>
            </c:strRef>
          </c:cat>
          <c:val>
            <c:numRef>
              <c:f>Prélèvements!$B$13:$B$15</c:f>
              <c:numCache>
                <c:formatCode>General</c:formatCode>
                <c:ptCount val="3"/>
                <c:pt idx="0">
                  <c:v>6.5</c:v>
                </c:pt>
                <c:pt idx="1">
                  <c:v>6.5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1D-4DA6-A18A-506E80570FF4}"/>
            </c:ext>
          </c:extLst>
        </c:ser>
        <c:ser>
          <c:idx val="1"/>
          <c:order val="1"/>
          <c:tx>
            <c:strRef>
              <c:f>Prélèvements!$C$12</c:f>
              <c:strCache>
                <c:ptCount val="1"/>
                <c:pt idx="0">
                  <c:v>été 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Prélèvements!$A$13:$A$15</c:f>
              <c:strCache>
                <c:ptCount val="3"/>
                <c:pt idx="0">
                  <c:v>Font d'Alagnon </c:v>
                </c:pt>
                <c:pt idx="1">
                  <c:v>Gorges d'Alagnon</c:v>
                </c:pt>
                <c:pt idx="2">
                  <c:v>Chapelle d'Alagnon</c:v>
                </c:pt>
              </c:strCache>
            </c:strRef>
          </c:cat>
          <c:val>
            <c:numRef>
              <c:f>Prélèvements!$C$13:$C$15</c:f>
              <c:numCache>
                <c:formatCode>General</c:formatCode>
                <c:ptCount val="3"/>
                <c:pt idx="0">
                  <c:v>6.5</c:v>
                </c:pt>
                <c:pt idx="1">
                  <c:v>6.5</c:v>
                </c:pt>
                <c:pt idx="2" formatCode="0.0">
                  <c:v>6.5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B1D-4DA6-A18A-506E80570F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91488048"/>
        <c:axId val="185610128"/>
      </c:barChart>
      <c:catAx>
        <c:axId val="191488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5610128"/>
        <c:crosses val="autoZero"/>
        <c:auto val="1"/>
        <c:lblAlgn val="ctr"/>
        <c:lblOffset val="100"/>
        <c:noMultiLvlLbl val="0"/>
      </c:catAx>
      <c:valAx>
        <c:axId val="185610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91488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142875</xdr:colOff>
      <xdr:row>1</xdr:row>
      <xdr:rowOff>4762</xdr:rowOff>
    </xdr:from>
    <xdr:to>
      <xdr:col>18</xdr:col>
      <xdr:colOff>247651</xdr:colOff>
      <xdr:row>27</xdr:row>
      <xdr:rowOff>80962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25927BF0-4EE0-E8E2-ED83-8DF9BDF71B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1910603</xdr:colOff>
      <xdr:row>12</xdr:row>
      <xdr:rowOff>68355</xdr:rowOff>
    </xdr:from>
    <xdr:to>
      <xdr:col>10</xdr:col>
      <xdr:colOff>162485</xdr:colOff>
      <xdr:row>26</xdr:row>
      <xdr:rowOff>144555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262E5223-C94B-3433-16BD-4D13F500E63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495300</xdr:colOff>
      <xdr:row>3</xdr:row>
      <xdr:rowOff>33337</xdr:rowOff>
    </xdr:from>
    <xdr:to>
      <xdr:col>10</xdr:col>
      <xdr:colOff>600076</xdr:colOff>
      <xdr:row>21</xdr:row>
      <xdr:rowOff>109537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233B4B59-6D2D-4FE5-9904-4871530A79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495300</xdr:colOff>
      <xdr:row>3</xdr:row>
      <xdr:rowOff>33337</xdr:rowOff>
    </xdr:from>
    <xdr:to>
      <xdr:col>10</xdr:col>
      <xdr:colOff>600076</xdr:colOff>
      <xdr:row>21</xdr:row>
      <xdr:rowOff>109537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B3332237-7FB8-4939-B865-D5A73559F9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685800</xdr:colOff>
      <xdr:row>16</xdr:row>
      <xdr:rowOff>161924</xdr:rowOff>
    </xdr:from>
    <xdr:to>
      <xdr:col>9</xdr:col>
      <xdr:colOff>1181100</xdr:colOff>
      <xdr:row>42</xdr:row>
      <xdr:rowOff>133350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D8315BE8-9F90-C2C3-9E11-2E7FD69A4D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910167</xdr:colOff>
      <xdr:row>11</xdr:row>
      <xdr:rowOff>68355</xdr:rowOff>
    </xdr:from>
    <xdr:to>
      <xdr:col>10</xdr:col>
      <xdr:colOff>162485</xdr:colOff>
      <xdr:row>26</xdr:row>
      <xdr:rowOff>148167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D87539E5-9FE4-4C95-9153-1BD6513EAE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lly" refreshedDate="45505.659558564817" createdVersion="8" refreshedVersion="8" minRefreshableVersion="3" recordCount="6" xr:uid="{519C2A07-62B2-443C-BE9D-C541675A0A36}">
  <cacheSource type="worksheet">
    <worksheetSource ref="A2:AC8" sheet="Prélevements juillet 2024"/>
  </cacheSource>
  <cacheFields count="29">
    <cacheField name="Lieu" numFmtId="0">
      <sharedItems count="4">
        <s v="Gorges d'Alagnon"/>
        <s v="Camping d'Alagnon"/>
        <s v="Font de l'Alagnon"/>
        <s v="Font d'Alagnon "/>
      </sharedItems>
    </cacheField>
    <cacheField name="Date de prélèvement" numFmtId="14">
      <sharedItems containsSemiMixedTypes="0" containsNonDate="0" containsDate="1" containsString="0" minDate="2023-07-01T00:00:00" maxDate="2024-08-01T00:00:00" count="6">
        <d v="2024-07-30T00:00:00"/>
        <d v="2024-07-29T00:00:00"/>
        <d v="2024-07-31T00:00:00"/>
        <d v="2023-07-01T00:00:00"/>
        <d v="2023-08-01T00:00:00"/>
        <d v="2023-08-02T00:00:00"/>
      </sharedItems>
    </cacheField>
    <cacheField name="Nombre d'Espèces trouvrées" numFmtId="0">
      <sharedItems containsSemiMixedTypes="0" containsString="0" containsNumber="1" containsInteger="1" minValue="5" maxValue="9"/>
    </cacheField>
    <cacheField name="Colonne de référence du nombre d'espèces recensées" numFmtId="0">
      <sharedItems/>
    </cacheField>
    <cacheField name="Ligne de l'onglet Excell de Référence de Polluto-Sensibilité" numFmtId="0">
      <sharedItems containsSemiMixedTypes="0" containsString="0" containsNumber="1" containsInteger="1" minValue="2" maxValue="2"/>
    </cacheField>
    <cacheField name="Indice de qualité biotique (note sur 10)" numFmtId="164">
      <sharedItems containsSemiMixedTypes="0" containsString="0" containsNumber="1" minValue="5.5" maxValue="6.5"/>
    </cacheField>
    <cacheField name="Interprétation de l'indice" numFmtId="0">
      <sharedItems/>
    </cacheField>
    <cacheField name="Larve de Perle " numFmtId="0">
      <sharedItems containsSemiMixedTypes="0" containsString="0" containsNumber="1" containsInteger="1" minValue="1" maxValue="25"/>
    </cacheField>
    <cacheField name="Larve de Trichoptère à fourreau" numFmtId="0">
      <sharedItems containsSemiMixedTypes="0" containsString="0" containsNumber="1" containsInteger="1" minValue="0" maxValue="33"/>
    </cacheField>
    <cacheField name="Larve de Trichoptère sans fourreau" numFmtId="0">
      <sharedItems containsSemiMixedTypes="0" containsString="0" containsNumber="1" containsInteger="1" minValue="0" maxValue="34"/>
    </cacheField>
    <cacheField name="Larve d'Ephémère " numFmtId="0">
      <sharedItems containsSemiMixedTypes="0" containsString="0" containsNumber="1" containsInteger="1" minValue="3" maxValue="63"/>
    </cacheField>
    <cacheField name="Gammare" numFmtId="0">
      <sharedItems containsSemiMixedTypes="0" containsString="0" containsNumber="1" containsInteger="1" minValue="0" maxValue="0"/>
    </cacheField>
    <cacheField name="Aselle" numFmtId="0">
      <sharedItems containsSemiMixedTypes="0" containsString="0" containsNumber="1" containsInteger="1" minValue="0" maxValue="1"/>
    </cacheField>
    <cacheField name="Limnée" numFmtId="0">
      <sharedItems containsSemiMixedTypes="0" containsString="0" containsNumber="1" containsInteger="1" minValue="0" maxValue="1"/>
    </cacheField>
    <cacheField name="Ancyle" numFmtId="0">
      <sharedItems containsSemiMixedTypes="0" containsString="0" containsNumber="1" containsInteger="1" minValue="0" maxValue="0"/>
    </cacheField>
    <cacheField name="Larve de Demoiselle" numFmtId="0">
      <sharedItems containsSemiMixedTypes="0" containsString="0" containsNumber="1" containsInteger="1" minValue="0" maxValue="4" count="4">
        <n v="0"/>
        <n v="2"/>
        <n v="4"/>
        <n v="3"/>
      </sharedItems>
    </cacheField>
    <cacheField name="Larve de Libellule" numFmtId="0">
      <sharedItems containsSemiMixedTypes="0" containsString="0" containsNumber="1" containsInteger="1" minValue="0" maxValue="0" count="1">
        <n v="0"/>
      </sharedItems>
    </cacheField>
    <cacheField name="Planaire " numFmtId="0">
      <sharedItems containsSemiMixedTypes="0" containsString="0" containsNumber="1" containsInteger="1" minValue="0" maxValue="2"/>
    </cacheField>
    <cacheField name="Sangsue" numFmtId="0">
      <sharedItems containsSemiMixedTypes="0" containsString="0" containsNumber="1" containsInteger="1" minValue="0" maxValue="4"/>
    </cacheField>
    <cacheField name="Larve de Chironome " numFmtId="0">
      <sharedItems containsSemiMixedTypes="0" containsString="0" containsNumber="1" containsInteger="1" minValue="0" maxValue="2"/>
    </cacheField>
    <cacheField name="Larve de Simulie" numFmtId="0">
      <sharedItems containsSemiMixedTypes="0" containsString="0" containsNumber="1" containsInteger="1" minValue="0" maxValue="3"/>
    </cacheField>
    <cacheField name="Autres larves de Diptères" numFmtId="0">
      <sharedItems containsSemiMixedTypes="0" containsString="0" containsNumber="1" containsInteger="1" minValue="0" maxValue="2"/>
    </cacheField>
    <cacheField name="Larve de Sialis" numFmtId="0">
      <sharedItems containsSemiMixedTypes="0" containsString="0" containsNumber="1" containsInteger="1" minValue="0" maxValue="0"/>
    </cacheField>
    <cacheField name="Larve de Dytique " numFmtId="0">
      <sharedItems containsSemiMixedTypes="0" containsString="0" containsNumber="1" containsInteger="1" minValue="0" maxValue="1"/>
    </cacheField>
    <cacheField name="Larve de Coléoptère aquatique" numFmtId="0">
      <sharedItems containsSemiMixedTypes="0" containsString="0" containsNumber="1" containsInteger="1" minValue="0" maxValue="1"/>
    </cacheField>
    <cacheField name="Nèpe" numFmtId="0">
      <sharedItems containsSemiMixedTypes="0" containsString="0" containsNumber="1" containsInteger="1" minValue="0" maxValue="0"/>
    </cacheField>
    <cacheField name="Punaise aquatique (Notonecte)" numFmtId="0">
      <sharedItems containsSemiMixedTypes="0" containsString="0" containsNumber="1" containsInteger="1" minValue="0" maxValue="0"/>
    </cacheField>
    <cacheField name="Gerris " numFmtId="0">
      <sharedItems containsSemiMixedTypes="0" containsString="0" containsNumber="1" containsInteger="1" minValue="0" maxValue="11"/>
    </cacheField>
    <cacheField name="Ver" numFmtId="0">
      <sharedItems containsSemiMixedTypes="0" containsString="0" containsNumber="1" containsInteger="1" minValue="0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">
  <r>
    <x v="0"/>
    <x v="0"/>
    <n v="5"/>
    <s v="2 à 5 espèces"/>
    <n v="2"/>
    <n v="5.5"/>
    <s v="Pollution faible"/>
    <n v="1"/>
    <n v="6"/>
    <n v="0"/>
    <n v="5"/>
    <n v="0"/>
    <n v="0"/>
    <n v="0"/>
    <n v="0"/>
    <x v="0"/>
    <x v="0"/>
    <n v="0"/>
    <n v="0"/>
    <n v="0"/>
    <n v="0"/>
    <n v="0"/>
    <n v="0"/>
    <n v="1"/>
    <n v="0"/>
    <n v="0"/>
    <n v="0"/>
    <n v="0"/>
    <n v="2"/>
  </r>
  <r>
    <x v="1"/>
    <x v="1"/>
    <n v="7"/>
    <s v="6 à 10 espèces"/>
    <n v="2"/>
    <n v="6.5"/>
    <s v="Pollution faible"/>
    <n v="3"/>
    <n v="6"/>
    <n v="3"/>
    <n v="3"/>
    <n v="0"/>
    <n v="0"/>
    <n v="0"/>
    <n v="0"/>
    <x v="1"/>
    <x v="0"/>
    <n v="0"/>
    <n v="0"/>
    <n v="0"/>
    <n v="0"/>
    <n v="1"/>
    <n v="0"/>
    <n v="0"/>
    <n v="0"/>
    <n v="0"/>
    <n v="0"/>
    <n v="11"/>
    <n v="0"/>
  </r>
  <r>
    <x v="2"/>
    <x v="2"/>
    <n v="9"/>
    <s v="6 à 10 espèces"/>
    <n v="2"/>
    <n v="6.5"/>
    <s v="Pollution faible"/>
    <n v="20"/>
    <n v="0"/>
    <n v="1"/>
    <n v="40"/>
    <n v="0"/>
    <n v="1"/>
    <n v="0"/>
    <n v="0"/>
    <x v="2"/>
    <x v="0"/>
    <n v="0"/>
    <n v="0"/>
    <n v="0"/>
    <n v="3"/>
    <n v="2"/>
    <n v="0"/>
    <n v="1"/>
    <n v="0"/>
    <n v="0"/>
    <n v="0"/>
    <n v="0"/>
    <n v="1"/>
  </r>
  <r>
    <x v="3"/>
    <x v="3"/>
    <n v="7"/>
    <s v="6 à 10 espèces"/>
    <n v="2"/>
    <n v="6.5"/>
    <s v="Pollution faible"/>
    <n v="25"/>
    <n v="33"/>
    <n v="34"/>
    <n v="63"/>
    <n v="0"/>
    <n v="0"/>
    <n v="1"/>
    <n v="0"/>
    <x v="0"/>
    <x v="0"/>
    <n v="0"/>
    <n v="4"/>
    <n v="0"/>
    <n v="0"/>
    <n v="0"/>
    <n v="0"/>
    <n v="0"/>
    <n v="1"/>
    <n v="0"/>
    <n v="0"/>
    <n v="0"/>
    <n v="0"/>
  </r>
  <r>
    <x v="0"/>
    <x v="4"/>
    <n v="7"/>
    <s v="6 à 10 espèces"/>
    <n v="2"/>
    <n v="6.5"/>
    <s v="Pollution faible"/>
    <n v="8"/>
    <n v="0"/>
    <n v="0"/>
    <n v="5"/>
    <n v="0"/>
    <n v="0"/>
    <n v="1"/>
    <n v="0"/>
    <x v="0"/>
    <x v="0"/>
    <n v="0"/>
    <n v="1"/>
    <n v="1"/>
    <n v="0"/>
    <n v="0"/>
    <n v="0"/>
    <n v="1"/>
    <n v="1"/>
    <n v="0"/>
    <n v="0"/>
    <n v="0"/>
    <n v="0"/>
  </r>
  <r>
    <x v="1"/>
    <x v="5"/>
    <n v="8"/>
    <s v="6 à 10 espèces"/>
    <n v="2"/>
    <n v="6.5"/>
    <s v="Pollution faible"/>
    <n v="17"/>
    <n v="16"/>
    <n v="1"/>
    <n v="12"/>
    <n v="0"/>
    <n v="0"/>
    <n v="0"/>
    <n v="0"/>
    <x v="3"/>
    <x v="0"/>
    <n v="2"/>
    <n v="0"/>
    <n v="2"/>
    <n v="0"/>
    <n v="0"/>
    <n v="0"/>
    <n v="0"/>
    <n v="0"/>
    <n v="0"/>
    <n v="0"/>
    <n v="0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7435417-687E-4D87-8B70-2DFECEBDDC28}" name="Tableau croisé dynamique21" cacheId="0" dataOnRows="1" dataPosition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 chartFormat="16">
  <location ref="A3:E16" firstHeaderRow="1" firstDataRow="2" firstDataCol="1" rowPageCount="1" colPageCount="1"/>
  <pivotFields count="29">
    <pivotField axis="axisCol" multipleItemSelectionAllowed="1" showAll="0">
      <items count="5">
        <item x="1"/>
        <item x="3"/>
        <item x="0"/>
        <item x="2"/>
        <item t="default"/>
      </items>
    </pivotField>
    <pivotField axis="axisPage" numFmtId="14" multipleItemSelectionAllowed="1" showAll="0">
      <items count="7">
        <item h="1" x="3"/>
        <item h="1" x="4"/>
        <item h="1" x="5"/>
        <item x="1"/>
        <item x="0"/>
        <item x="2"/>
        <item t="default"/>
      </items>
    </pivotField>
    <pivotField showAll="0"/>
    <pivotField showAll="0"/>
    <pivotField showAll="0"/>
    <pivotField numFmtId="164" showAll="0"/>
    <pivotField showAll="0"/>
    <pivotField dataField="1" showAll="0"/>
    <pivotField dataField="1" showAll="0"/>
    <pivotField dataField="1" showAll="0"/>
    <pivotField dataField="1" showAll="0"/>
    <pivotField showAll="0"/>
    <pivotField dataField="1" showAll="0"/>
    <pivotField showAll="0"/>
    <pivotField showAll="0"/>
    <pivotField dataField="1" showAll="0">
      <items count="5">
        <item x="0"/>
        <item x="1"/>
        <item x="3"/>
        <item x="2"/>
        <item t="default"/>
      </items>
    </pivotField>
    <pivotField showAll="0">
      <items count="2">
        <item x="0"/>
        <item t="default"/>
      </items>
    </pivotField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dataField="1" showAll="0"/>
    <pivotField dataField="1" showAll="0"/>
  </pivotFields>
  <rowFields count="1">
    <field x="-2"/>
  </rowFields>
  <rowItems count="12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</rowItems>
  <colFields count="1">
    <field x="0"/>
  </colFields>
  <colItems count="4">
    <i>
      <x/>
    </i>
    <i>
      <x v="2"/>
    </i>
    <i>
      <x v="3"/>
    </i>
    <i t="grand">
      <x/>
    </i>
  </colItems>
  <pageFields count="1">
    <pageField fld="1" hier="-1"/>
  </pageFields>
  <dataFields count="12">
    <dataField name="Somme de Larve de Trichoptère à fourreau" fld="8" baseField="0" baseItem="0"/>
    <dataField name="Somme de Larve de Trichoptère sans fourreau" fld="9" baseField="0" baseItem="0"/>
    <dataField name="Somme de Aselle" fld="12" baseField="0" baseItem="0"/>
    <dataField name="Somme de Larve de Demoiselle" fld="15" baseField="0" baseItem="0"/>
    <dataField name="Somme de Larve de Perle " fld="7" baseField="0" baseItem="1"/>
    <dataField name="Somme de Larve d'Ephémère " fld="10" baseField="0" baseItem="0"/>
    <dataField name="Somme de Ver" fld="28" baseField="0" baseItem="0"/>
    <dataField name="Somme de Gerris " fld="27" baseField="0" baseItem="0"/>
    <dataField name="Somme de Larve de Dytique " fld="23" baseField="0" baseItem="0"/>
    <dataField name="Somme de Larve de Sialis" fld="22" baseField="0" baseItem="0"/>
    <dataField name="Somme de Autres larves de Diptères" fld="21" baseField="0" baseItem="0"/>
    <dataField name="Somme de Larve de Simulie" fld="20" baseField="0" baseItem="0"/>
  </dataFields>
  <chartFormats count="11">
    <chartFormat chart="0" format="0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0" format="5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18" series="1">
      <pivotArea type="data" outline="0" fieldPosition="0">
        <references count="2">
          <reference field="4294967294" count="1" selected="0">
            <x v="4"/>
          </reference>
          <reference field="0" count="1" selected="0">
            <x v="1"/>
          </reference>
        </references>
      </pivotArea>
    </chartFormat>
    <chartFormat chart="0" format="19" series="1">
      <pivotArea type="data" outline="0" fieldPosition="0">
        <references count="2">
          <reference field="4294967294" count="1" selected="0">
            <x v="4"/>
          </reference>
          <reference field="0" count="1" selected="0">
            <x v="3"/>
          </reference>
        </references>
      </pivotArea>
    </chartFormat>
    <chartFormat chart="0" format="20" series="1">
      <pivotArea type="data" outline="0" fieldPosition="0">
        <references count="2">
          <reference field="4294967294" count="1" selected="0">
            <x v="4"/>
          </reference>
          <reference field="0" count="1" selected="0">
            <x v="2"/>
          </reference>
        </references>
      </pivotArea>
    </chartFormat>
    <chartFormat chart="0" format="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ivotTable" Target="../pivotTables/pivotTable1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8D7F7-7876-45D3-AFE9-39B95A9752A6}">
  <dimension ref="A1:H25"/>
  <sheetViews>
    <sheetView workbookViewId="0">
      <selection activeCell="C14" sqref="C14"/>
    </sheetView>
  </sheetViews>
  <sheetFormatPr baseColWidth="10" defaultRowHeight="15" x14ac:dyDescent="0.25"/>
  <cols>
    <col min="1" max="1" width="17.7109375" style="3" bestFit="1" customWidth="1"/>
    <col min="2" max="2" width="15.85546875" style="3" bestFit="1" customWidth="1"/>
    <col min="3" max="3" width="20" style="3" customWidth="1"/>
    <col min="4" max="4" width="32.140625" style="3" bestFit="1" customWidth="1"/>
    <col min="5" max="5" width="15.7109375" style="3" customWidth="1"/>
    <col min="6" max="6" width="18.5703125" style="3" bestFit="1" customWidth="1"/>
    <col min="7" max="8" width="15.28515625" style="3" customWidth="1"/>
    <col min="9" max="16384" width="11.42578125" style="3"/>
  </cols>
  <sheetData>
    <row r="1" spans="1:8" x14ac:dyDescent="0.25">
      <c r="E1" s="20" t="s">
        <v>66</v>
      </c>
      <c r="F1" s="20"/>
      <c r="G1" s="20" t="s">
        <v>20</v>
      </c>
      <c r="H1" s="20"/>
    </row>
    <row r="2" spans="1:8" s="4" customFormat="1" ht="45" x14ac:dyDescent="0.25">
      <c r="A2" s="4" t="s">
        <v>34</v>
      </c>
      <c r="B2" s="4" t="s">
        <v>28</v>
      </c>
      <c r="C2" s="4" t="s">
        <v>65</v>
      </c>
      <c r="D2" s="4" t="s">
        <v>33</v>
      </c>
      <c r="E2" s="4" t="s">
        <v>26</v>
      </c>
      <c r="F2" s="4" t="s">
        <v>25</v>
      </c>
      <c r="G2" s="4" t="s">
        <v>26</v>
      </c>
      <c r="H2" s="4" t="s">
        <v>25</v>
      </c>
    </row>
    <row r="3" spans="1:8" x14ac:dyDescent="0.25">
      <c r="A3" s="3">
        <v>1</v>
      </c>
      <c r="B3" s="3" t="s">
        <v>29</v>
      </c>
      <c r="C3" s="3">
        <v>1</v>
      </c>
      <c r="D3" s="3" t="s">
        <v>36</v>
      </c>
      <c r="E3" s="5">
        <f>IF(F3&gt;0,1,0)</f>
        <v>1</v>
      </c>
      <c r="F3" s="3">
        <v>3</v>
      </c>
      <c r="G3" s="5">
        <f>IF(H3&gt;0,1,0)</f>
        <v>0</v>
      </c>
      <c r="H3" s="3">
        <v>0</v>
      </c>
    </row>
    <row r="4" spans="1:8" x14ac:dyDescent="0.25">
      <c r="A4" s="3">
        <v>2</v>
      </c>
      <c r="B4" s="3" t="s">
        <v>30</v>
      </c>
      <c r="C4" s="3">
        <v>2</v>
      </c>
      <c r="D4" s="3" t="s">
        <v>45</v>
      </c>
      <c r="E4" s="5">
        <f t="shared" ref="E4:E24" si="0">IF(F4&gt;0,1,0)</f>
        <v>1</v>
      </c>
      <c r="F4" s="3">
        <v>1</v>
      </c>
      <c r="G4" s="5">
        <f t="shared" ref="G4:G24" si="1">IF(H4&gt;0,1,0)</f>
        <v>0</v>
      </c>
      <c r="H4" s="3">
        <v>0</v>
      </c>
    </row>
    <row r="5" spans="1:8" x14ac:dyDescent="0.25">
      <c r="A5" s="3">
        <v>2</v>
      </c>
      <c r="B5" s="3" t="s">
        <v>30</v>
      </c>
      <c r="C5" s="3">
        <v>3</v>
      </c>
      <c r="D5" s="3" t="s">
        <v>46</v>
      </c>
      <c r="E5" s="5">
        <f t="shared" si="0"/>
        <v>0</v>
      </c>
      <c r="F5" s="3">
        <v>0</v>
      </c>
      <c r="G5" s="5">
        <f t="shared" si="1"/>
        <v>0</v>
      </c>
      <c r="H5" s="3">
        <v>0</v>
      </c>
    </row>
    <row r="6" spans="1:8" x14ac:dyDescent="0.25">
      <c r="A6" s="3">
        <v>3</v>
      </c>
      <c r="B6" s="3" t="s">
        <v>31</v>
      </c>
      <c r="C6" s="3">
        <v>4</v>
      </c>
      <c r="D6" s="3" t="s">
        <v>35</v>
      </c>
      <c r="E6" s="5">
        <f t="shared" si="0"/>
        <v>1</v>
      </c>
      <c r="F6" s="3">
        <v>6</v>
      </c>
      <c r="G6" s="5">
        <f t="shared" si="1"/>
        <v>1</v>
      </c>
      <c r="H6" s="3">
        <v>1</v>
      </c>
    </row>
    <row r="7" spans="1:8" x14ac:dyDescent="0.25">
      <c r="A7" s="3">
        <v>4</v>
      </c>
      <c r="B7" s="3" t="s">
        <v>40</v>
      </c>
      <c r="C7" s="3">
        <v>5</v>
      </c>
      <c r="D7" s="3" t="s">
        <v>47</v>
      </c>
      <c r="E7" s="5">
        <f t="shared" si="0"/>
        <v>0</v>
      </c>
      <c r="F7" s="3">
        <v>0</v>
      </c>
      <c r="G7" s="5">
        <f t="shared" si="1"/>
        <v>0</v>
      </c>
      <c r="H7" s="3">
        <v>0</v>
      </c>
    </row>
    <row r="8" spans="1:8" x14ac:dyDescent="0.25">
      <c r="A8" s="3">
        <v>5</v>
      </c>
      <c r="B8" s="3" t="s">
        <v>40</v>
      </c>
      <c r="C8" s="3">
        <v>6</v>
      </c>
      <c r="D8" s="3" t="s">
        <v>48</v>
      </c>
      <c r="E8" s="5">
        <f t="shared" si="0"/>
        <v>0</v>
      </c>
      <c r="F8" s="3">
        <v>0</v>
      </c>
      <c r="G8" s="5">
        <f t="shared" si="1"/>
        <v>0</v>
      </c>
      <c r="H8" s="3">
        <v>0</v>
      </c>
    </row>
    <row r="9" spans="1:8" x14ac:dyDescent="0.25">
      <c r="A9" s="3">
        <v>4</v>
      </c>
      <c r="B9" s="3" t="s">
        <v>44</v>
      </c>
      <c r="C9" s="3">
        <v>7</v>
      </c>
      <c r="D9" s="3" t="s">
        <v>49</v>
      </c>
      <c r="E9" s="5">
        <f t="shared" si="0"/>
        <v>0</v>
      </c>
      <c r="F9" s="3">
        <v>0</v>
      </c>
      <c r="G9" s="5">
        <f t="shared" si="1"/>
        <v>0</v>
      </c>
      <c r="H9" s="3">
        <v>0</v>
      </c>
    </row>
    <row r="10" spans="1:8" x14ac:dyDescent="0.25">
      <c r="A10" s="3">
        <v>4</v>
      </c>
      <c r="B10" s="3" t="s">
        <v>44</v>
      </c>
      <c r="C10" s="3">
        <v>8</v>
      </c>
      <c r="D10" s="3" t="s">
        <v>50</v>
      </c>
      <c r="E10" s="5">
        <f t="shared" si="0"/>
        <v>0</v>
      </c>
      <c r="F10" s="3">
        <v>0</v>
      </c>
      <c r="G10" s="5">
        <f t="shared" si="1"/>
        <v>0</v>
      </c>
      <c r="H10" s="3">
        <v>0</v>
      </c>
    </row>
    <row r="11" spans="1:8" x14ac:dyDescent="0.25">
      <c r="A11" s="3" t="s">
        <v>67</v>
      </c>
      <c r="B11" s="3" t="s">
        <v>38</v>
      </c>
      <c r="C11" s="3">
        <v>9</v>
      </c>
      <c r="D11" s="3" t="s">
        <v>51</v>
      </c>
      <c r="E11" s="5">
        <f t="shared" si="0"/>
        <v>0</v>
      </c>
      <c r="F11" s="3">
        <v>0</v>
      </c>
      <c r="G11" s="5">
        <f t="shared" si="1"/>
        <v>1</v>
      </c>
      <c r="H11" s="3">
        <v>1</v>
      </c>
    </row>
    <row r="12" spans="1:8" x14ac:dyDescent="0.25">
      <c r="A12" s="3" t="s">
        <v>67</v>
      </c>
      <c r="B12" s="3" t="s">
        <v>38</v>
      </c>
      <c r="C12" s="3">
        <v>10</v>
      </c>
      <c r="D12" s="3" t="s">
        <v>52</v>
      </c>
      <c r="E12" s="5">
        <f t="shared" si="0"/>
        <v>0</v>
      </c>
      <c r="F12" s="3">
        <v>0</v>
      </c>
      <c r="G12" s="5">
        <f t="shared" si="1"/>
        <v>0</v>
      </c>
      <c r="H12" s="3">
        <v>0</v>
      </c>
    </row>
    <row r="13" spans="1:8" x14ac:dyDescent="0.25">
      <c r="A13" s="3" t="s">
        <v>67</v>
      </c>
      <c r="B13" s="3" t="s">
        <v>39</v>
      </c>
      <c r="C13" s="3">
        <v>11</v>
      </c>
      <c r="D13" s="3" t="s">
        <v>7</v>
      </c>
      <c r="E13" s="5">
        <f t="shared" si="0"/>
        <v>1</v>
      </c>
      <c r="F13" s="3">
        <v>3</v>
      </c>
      <c r="G13" s="5">
        <f t="shared" si="1"/>
        <v>0</v>
      </c>
      <c r="H13" s="3">
        <v>0</v>
      </c>
    </row>
    <row r="14" spans="1:8" x14ac:dyDescent="0.25">
      <c r="A14" s="3">
        <v>5</v>
      </c>
      <c r="B14" s="3" t="s">
        <v>53</v>
      </c>
      <c r="C14" s="3">
        <v>12</v>
      </c>
      <c r="D14" s="3" t="s">
        <v>54</v>
      </c>
      <c r="E14" s="5">
        <f t="shared" si="0"/>
        <v>0</v>
      </c>
      <c r="F14" s="3">
        <v>0</v>
      </c>
      <c r="G14" s="5">
        <f t="shared" si="1"/>
        <v>0</v>
      </c>
      <c r="H14" s="3">
        <v>0</v>
      </c>
    </row>
    <row r="15" spans="1:8" x14ac:dyDescent="0.25">
      <c r="A15" s="3">
        <v>6</v>
      </c>
      <c r="B15" s="3" t="s">
        <v>41</v>
      </c>
      <c r="C15" s="3">
        <v>13</v>
      </c>
      <c r="D15" s="3" t="s">
        <v>55</v>
      </c>
      <c r="E15" s="5">
        <f t="shared" si="0"/>
        <v>0</v>
      </c>
      <c r="F15" s="3">
        <v>0</v>
      </c>
      <c r="G15" s="5">
        <f t="shared" si="1"/>
        <v>1</v>
      </c>
      <c r="H15" s="3">
        <v>4</v>
      </c>
    </row>
    <row r="16" spans="1:8" x14ac:dyDescent="0.25">
      <c r="A16" s="3">
        <v>6</v>
      </c>
      <c r="B16" s="3" t="s">
        <v>41</v>
      </c>
      <c r="C16" s="3">
        <v>14</v>
      </c>
      <c r="D16" s="3" t="s">
        <v>56</v>
      </c>
      <c r="E16" s="5">
        <f t="shared" si="0"/>
        <v>1</v>
      </c>
      <c r="F16" s="3">
        <v>1</v>
      </c>
      <c r="G16" s="5">
        <f t="shared" si="1"/>
        <v>0</v>
      </c>
      <c r="H16" s="3">
        <v>0</v>
      </c>
    </row>
    <row r="17" spans="1:8" x14ac:dyDescent="0.25">
      <c r="A17" s="3">
        <v>6</v>
      </c>
      <c r="B17" s="3" t="s">
        <v>41</v>
      </c>
      <c r="C17" s="3">
        <v>15</v>
      </c>
      <c r="D17" s="3" t="s">
        <v>57</v>
      </c>
      <c r="E17" s="5">
        <f t="shared" si="0"/>
        <v>0</v>
      </c>
      <c r="F17" s="3">
        <v>0</v>
      </c>
      <c r="G17" s="5">
        <f t="shared" si="1"/>
        <v>0</v>
      </c>
      <c r="H17" s="3">
        <v>0</v>
      </c>
    </row>
    <row r="18" spans="1:8" x14ac:dyDescent="0.25">
      <c r="A18" s="3" t="s">
        <v>67</v>
      </c>
      <c r="B18" s="3" t="s">
        <v>42</v>
      </c>
      <c r="C18" s="3">
        <v>16</v>
      </c>
      <c r="D18" s="3" t="s">
        <v>58</v>
      </c>
      <c r="E18" s="5">
        <f t="shared" si="0"/>
        <v>1</v>
      </c>
      <c r="F18" s="3">
        <v>6</v>
      </c>
      <c r="G18" s="5">
        <f t="shared" si="1"/>
        <v>0</v>
      </c>
      <c r="H18" s="3">
        <v>0</v>
      </c>
    </row>
    <row r="19" spans="1:8" x14ac:dyDescent="0.25">
      <c r="A19" s="3" t="s">
        <v>67</v>
      </c>
      <c r="B19" s="3" t="s">
        <v>37</v>
      </c>
      <c r="C19" s="3">
        <v>17</v>
      </c>
      <c r="D19" s="3" t="s">
        <v>59</v>
      </c>
      <c r="E19" s="5">
        <f t="shared" si="0"/>
        <v>1</v>
      </c>
      <c r="F19" s="3">
        <v>1</v>
      </c>
      <c r="G19" s="5">
        <f t="shared" si="1"/>
        <v>0</v>
      </c>
      <c r="H19" s="3">
        <v>0</v>
      </c>
    </row>
    <row r="20" spans="1:8" x14ac:dyDescent="0.25">
      <c r="A20" s="3" t="s">
        <v>67</v>
      </c>
      <c r="B20" s="3" t="s">
        <v>37</v>
      </c>
      <c r="C20" s="3">
        <v>18</v>
      </c>
      <c r="D20" s="3" t="s">
        <v>60</v>
      </c>
      <c r="E20" s="5">
        <f t="shared" si="0"/>
        <v>0</v>
      </c>
      <c r="F20" s="3">
        <v>0</v>
      </c>
      <c r="G20" s="5">
        <f t="shared" si="1"/>
        <v>0</v>
      </c>
      <c r="H20" s="3">
        <v>0</v>
      </c>
    </row>
    <row r="21" spans="1:8" x14ac:dyDescent="0.25">
      <c r="A21" s="3" t="s">
        <v>67</v>
      </c>
      <c r="B21" s="3" t="s">
        <v>43</v>
      </c>
      <c r="C21" s="3">
        <v>19</v>
      </c>
      <c r="D21" s="3" t="s">
        <v>61</v>
      </c>
      <c r="E21" s="5">
        <f t="shared" si="0"/>
        <v>0</v>
      </c>
      <c r="F21" s="3">
        <v>0</v>
      </c>
      <c r="G21" s="5">
        <f t="shared" si="1"/>
        <v>0</v>
      </c>
      <c r="H21" s="3">
        <v>0</v>
      </c>
    </row>
    <row r="22" spans="1:8" x14ac:dyDescent="0.25">
      <c r="A22" s="3" t="s">
        <v>67</v>
      </c>
      <c r="B22" s="3" t="s">
        <v>43</v>
      </c>
      <c r="C22" s="3">
        <v>20</v>
      </c>
      <c r="D22" s="3" t="s">
        <v>62</v>
      </c>
      <c r="E22" s="5">
        <f t="shared" si="0"/>
        <v>0</v>
      </c>
      <c r="F22" s="3">
        <v>0</v>
      </c>
      <c r="G22" s="5">
        <f t="shared" si="1"/>
        <v>0</v>
      </c>
      <c r="H22" s="3">
        <v>0</v>
      </c>
    </row>
    <row r="23" spans="1:8" x14ac:dyDescent="0.25">
      <c r="A23" s="3" t="s">
        <v>67</v>
      </c>
      <c r="B23" s="3" t="s">
        <v>43</v>
      </c>
      <c r="C23" s="3">
        <v>21</v>
      </c>
      <c r="D23" s="3" t="s">
        <v>3</v>
      </c>
      <c r="E23" s="5">
        <f t="shared" si="0"/>
        <v>0</v>
      </c>
      <c r="F23" s="3">
        <v>0</v>
      </c>
      <c r="G23" s="5">
        <f t="shared" si="1"/>
        <v>1</v>
      </c>
      <c r="H23" s="3">
        <v>1</v>
      </c>
    </row>
    <row r="24" spans="1:8" x14ac:dyDescent="0.25">
      <c r="A24" s="3" t="s">
        <v>67</v>
      </c>
      <c r="B24" s="3" t="s">
        <v>63</v>
      </c>
      <c r="C24" s="3">
        <v>22</v>
      </c>
      <c r="D24" s="3" t="s">
        <v>64</v>
      </c>
      <c r="E24" s="5">
        <f t="shared" si="0"/>
        <v>0</v>
      </c>
      <c r="F24" s="3">
        <v>0</v>
      </c>
      <c r="G24" s="5">
        <f t="shared" si="1"/>
        <v>0</v>
      </c>
      <c r="H24" s="3">
        <v>0</v>
      </c>
    </row>
    <row r="25" spans="1:8" s="6" customFormat="1" x14ac:dyDescent="0.25">
      <c r="D25" s="6" t="s">
        <v>27</v>
      </c>
      <c r="E25" s="8">
        <f>SUM(E3:E23)</f>
        <v>7</v>
      </c>
      <c r="F25" s="6">
        <f>SUM(F3:F23)</f>
        <v>21</v>
      </c>
      <c r="G25" s="7">
        <f>SUM(G3:G23)</f>
        <v>4</v>
      </c>
      <c r="H25" s="6">
        <f>SUM(H3:H23)</f>
        <v>7</v>
      </c>
    </row>
  </sheetData>
  <mergeCells count="2">
    <mergeCell ref="E1:F1"/>
    <mergeCell ref="G1:H1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6964B-2C06-4ABF-9EA6-F4294386B9D3}">
  <dimension ref="A1:AC15"/>
  <sheetViews>
    <sheetView zoomScale="85" zoomScaleNormal="85" workbookViewId="0">
      <selection activeCell="A5" sqref="A5:XFD8"/>
    </sheetView>
  </sheetViews>
  <sheetFormatPr baseColWidth="10" defaultRowHeight="15" x14ac:dyDescent="0.25"/>
  <cols>
    <col min="1" max="1" width="20" bestFit="1" customWidth="1"/>
    <col min="2" max="2" width="17" customWidth="1"/>
    <col min="3" max="3" width="18.7109375" customWidth="1"/>
    <col min="4" max="4" width="32.42578125" customWidth="1"/>
    <col min="5" max="5" width="10.7109375" customWidth="1"/>
    <col min="6" max="7" width="19.42578125" customWidth="1"/>
    <col min="8" max="34" width="4.140625" customWidth="1"/>
  </cols>
  <sheetData>
    <row r="1" spans="1:29" ht="83.25" x14ac:dyDescent="0.25">
      <c r="H1" s="9" t="s">
        <v>29</v>
      </c>
      <c r="I1" s="9" t="s">
        <v>30</v>
      </c>
      <c r="J1" s="9" t="s">
        <v>30</v>
      </c>
      <c r="K1" s="9" t="s">
        <v>31</v>
      </c>
      <c r="L1" s="9" t="s">
        <v>40</v>
      </c>
      <c r="M1" s="9" t="s">
        <v>40</v>
      </c>
      <c r="N1" s="9" t="s">
        <v>44</v>
      </c>
      <c r="O1" s="9" t="s">
        <v>44</v>
      </c>
      <c r="P1" s="9" t="s">
        <v>38</v>
      </c>
      <c r="Q1" s="9" t="s">
        <v>38</v>
      </c>
      <c r="R1" s="9" t="s">
        <v>39</v>
      </c>
      <c r="S1" s="9" t="s">
        <v>53</v>
      </c>
      <c r="T1" s="9" t="s">
        <v>41</v>
      </c>
      <c r="U1" s="9" t="s">
        <v>41</v>
      </c>
      <c r="V1" s="9" t="s">
        <v>41</v>
      </c>
      <c r="W1" s="9" t="s">
        <v>42</v>
      </c>
      <c r="X1" s="9" t="s">
        <v>37</v>
      </c>
      <c r="Y1" s="9" t="s">
        <v>37</v>
      </c>
      <c r="Z1" s="9" t="s">
        <v>43</v>
      </c>
      <c r="AA1" s="9" t="s">
        <v>43</v>
      </c>
      <c r="AB1" s="9" t="s">
        <v>43</v>
      </c>
      <c r="AC1" s="9" t="s">
        <v>63</v>
      </c>
    </row>
    <row r="2" spans="1:29" s="2" customFormat="1" ht="187.5" x14ac:dyDescent="0.25">
      <c r="A2" s="11" t="s">
        <v>68</v>
      </c>
      <c r="B2" s="11" t="s">
        <v>69</v>
      </c>
      <c r="C2" s="11" t="s">
        <v>70</v>
      </c>
      <c r="D2" s="11" t="s">
        <v>81</v>
      </c>
      <c r="E2" s="11" t="s">
        <v>83</v>
      </c>
      <c r="F2" s="11" t="s">
        <v>84</v>
      </c>
      <c r="G2" s="11" t="s">
        <v>85</v>
      </c>
      <c r="H2" s="10" t="s">
        <v>36</v>
      </c>
      <c r="I2" s="10" t="s">
        <v>45</v>
      </c>
      <c r="J2" s="10" t="s">
        <v>46</v>
      </c>
      <c r="K2" s="10" t="s">
        <v>35</v>
      </c>
      <c r="L2" s="10" t="s">
        <v>47</v>
      </c>
      <c r="M2" s="10" t="s">
        <v>48</v>
      </c>
      <c r="N2" s="10" t="s">
        <v>49</v>
      </c>
      <c r="O2" s="10" t="s">
        <v>50</v>
      </c>
      <c r="P2" s="10" t="s">
        <v>51</v>
      </c>
      <c r="Q2" s="10" t="s">
        <v>52</v>
      </c>
      <c r="R2" s="10" t="s">
        <v>7</v>
      </c>
      <c r="S2" s="10" t="s">
        <v>54</v>
      </c>
      <c r="T2" s="10" t="s">
        <v>55</v>
      </c>
      <c r="U2" s="10" t="s">
        <v>56</v>
      </c>
      <c r="V2" s="10" t="s">
        <v>57</v>
      </c>
      <c r="W2" s="10" t="s">
        <v>58</v>
      </c>
      <c r="X2" s="10" t="s">
        <v>59</v>
      </c>
      <c r="Y2" s="10" t="s">
        <v>60</v>
      </c>
      <c r="Z2" s="10" t="s">
        <v>61</v>
      </c>
      <c r="AA2" s="10" t="s">
        <v>62</v>
      </c>
      <c r="AB2" s="10" t="s">
        <v>3</v>
      </c>
      <c r="AC2" s="10" t="s">
        <v>64</v>
      </c>
    </row>
    <row r="3" spans="1:29" x14ac:dyDescent="0.25">
      <c r="A3" s="3" t="s">
        <v>66</v>
      </c>
      <c r="B3" s="13">
        <v>44835</v>
      </c>
      <c r="C3" s="7">
        <f t="shared" ref="C3:C9" si="0">SUM(IF(H3&gt;0,1,0),IF(I3&gt;0,1,0),IF(J3&gt;0,1,0),IF(K3&gt;0,1,0),IF(L3&gt;0,1,0),IF(M3&gt;0,1,0),IF(N3&gt;0,1,0),IF(O3&gt;0,1,0),IF(P3&gt;0,1,0),IF(Q3&gt;0,1,0),IF(R3&gt;0,1,0),IF(S3&gt;0,1,0),IF(T3&gt;0,1,0),IF(U3&gt;0,1,0),IF(V3&gt;0,1,0),IF(W3&gt;0,1,0),IF(X3&gt;0,1,0),IF(Y3&gt;0,1,0),IF(Z3&gt;0,1,0),IF(AA3&gt;0,1,0),IF(AB3&gt;0,1,0),IF(AC3&gt;0,1,0),IF(AD3&gt;0,1,0))</f>
        <v>7</v>
      </c>
      <c r="D3" s="7" t="str">
        <f ca="1">INDIRECT(ADDRESS(2,COLUMN('Référence Polluto-Sensibilté'!F:F)-1+IF(C3=1,1,IF(C3&lt;=5,2,IF(C3&lt;=10,3,IF(C3&lt;=15,4,IF(C3&gt;=16,5,"ERROR"))))),1,1,"Référence Polluto-Sensibilté"))</f>
        <v>6 à 10 espèces</v>
      </c>
      <c r="E3" s="5">
        <f>ROW('Référence Polluto-Sensibilté'!$2:$2)+_xlfn.IFS(H3&gt;0,0,I3&gt;0,1,J3&gt;0,2,K3&gt;0,3,L3&gt;0,4,M3&gt;0,5,N3&gt;0,6,O3&gt;0,7,P3&gt;0,8,Q3&gt;0,9,R3&gt;0,10,S3&gt;0,11,T3&gt;0,12,U3&gt;0,13,V3&gt;0,14,W3&gt;0,15,X3&gt;0,16,Y3&gt;0,17,Z3&gt;0,18,AA3&gt;0,19,AB3&gt;0,20)</f>
        <v>2</v>
      </c>
      <c r="F3" s="16">
        <f ca="1">HLOOKUP(D3,'Référence Polluto-Sensibilté'!$F$2:$J$24,E3+1,FALSE)</f>
        <v>6.5</v>
      </c>
      <c r="G3" s="5" t="str">
        <f ca="1">IF(F3&lt;=2.5,"Pollution très forte",IF(F3&lt;=5,"Pollution forte",IF(F3&lt;=7.5,"Pollution faible","Pollution très faible à nulle")))</f>
        <v>Pollution faible</v>
      </c>
      <c r="H3" s="3">
        <v>3</v>
      </c>
      <c r="I3" s="3">
        <v>1</v>
      </c>
      <c r="J3" s="3">
        <v>0</v>
      </c>
      <c r="K3" s="3">
        <v>6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3</v>
      </c>
      <c r="S3" s="3">
        <v>0</v>
      </c>
      <c r="T3" s="3">
        <v>0</v>
      </c>
      <c r="U3" s="3">
        <v>1</v>
      </c>
      <c r="V3" s="3">
        <v>0</v>
      </c>
      <c r="W3" s="3">
        <v>6</v>
      </c>
      <c r="X3" s="3">
        <v>1</v>
      </c>
      <c r="Y3" s="3">
        <v>0</v>
      </c>
      <c r="Z3" s="3">
        <v>0</v>
      </c>
      <c r="AA3" s="3">
        <v>0</v>
      </c>
      <c r="AB3" s="3">
        <v>0</v>
      </c>
      <c r="AC3" s="3">
        <v>0</v>
      </c>
    </row>
    <row r="4" spans="1:29" x14ac:dyDescent="0.25">
      <c r="A4" s="3" t="s">
        <v>20</v>
      </c>
      <c r="B4" s="13">
        <v>44835</v>
      </c>
      <c r="C4" s="7">
        <f t="shared" si="0"/>
        <v>4</v>
      </c>
      <c r="D4" s="7" t="str">
        <f ca="1">INDIRECT(ADDRESS(2,COLUMN('Référence Polluto-Sensibilté'!F:F)-1+IF(C4=1,1,IF(C4&lt;=5,2,IF(C4&lt;=10,3,IF(C4&lt;=15,4,IF(C4&gt;=16,5,"ERROR"))))),1,1,"Référence Polluto-Sensibilté"))</f>
        <v>2 à 5 espèces</v>
      </c>
      <c r="E4" s="5">
        <f>ROW('Référence Polluto-Sensibilté'!$2:$2)+_xlfn.IFS(H4&gt;0,0,I4&gt;0,1,J4&gt;0,2,K4&gt;0,3,L4&gt;0,4,M4&gt;0,5,N4&gt;0,6,O4&gt;0,7,P4&gt;0,8,Q4&gt;0,9,R4&gt;0,10,S4&gt;0,11,T4&gt;0,12,U4&gt;0,13,V4&gt;0,14,W4&gt;0,15,X4&gt;0,16,Y4&gt;0,17,Z4&gt;0,18,AA4&gt;0,19,AB4&gt;0,20)</f>
        <v>5</v>
      </c>
      <c r="F4" s="16">
        <f ca="1">HLOOKUP(D4,'Référence Polluto-Sensibilté'!$F$2:$J$24,E4+1,FALSE)</f>
        <v>4</v>
      </c>
      <c r="G4" s="5" t="str">
        <f t="shared" ref="G4:G9" ca="1" si="1">IF(F4&lt;=2.5,"Pollution très forte",IF(F4&lt;=5,"Pollution forte",IF(F4&lt;=7.5,"Pollution faible","Pollution très faible à nulle")))</f>
        <v>Pollution forte</v>
      </c>
      <c r="H4" s="3">
        <v>0</v>
      </c>
      <c r="I4" s="3">
        <v>0</v>
      </c>
      <c r="J4" s="3">
        <v>0</v>
      </c>
      <c r="K4" s="3">
        <v>1</v>
      </c>
      <c r="L4" s="3">
        <v>0</v>
      </c>
      <c r="M4" s="3">
        <v>0</v>
      </c>
      <c r="N4" s="3">
        <v>0</v>
      </c>
      <c r="O4" s="3">
        <v>0</v>
      </c>
      <c r="P4" s="3">
        <v>1</v>
      </c>
      <c r="Q4" s="3">
        <v>0</v>
      </c>
      <c r="R4" s="3">
        <v>0</v>
      </c>
      <c r="S4" s="3">
        <v>0</v>
      </c>
      <c r="T4" s="3">
        <v>4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1</v>
      </c>
      <c r="AC4" s="3">
        <v>0</v>
      </c>
    </row>
    <row r="5" spans="1:29" x14ac:dyDescent="0.25">
      <c r="A5" s="3" t="s">
        <v>66</v>
      </c>
      <c r="B5" s="14">
        <v>45108</v>
      </c>
      <c r="C5" s="7">
        <f t="shared" si="0"/>
        <v>7</v>
      </c>
      <c r="D5" s="7" t="str">
        <f ca="1">INDIRECT(ADDRESS(2,COLUMN('Référence Polluto-Sensibilté'!F:F)-1+IF(C5=1,1,IF(C5&lt;=5,2,IF(C5&lt;=10,3,IF(C5&lt;=15,4,IF(C5&gt;=16,5,"ERROR"))))),1,1,"Référence Polluto-Sensibilté"))</f>
        <v>6 à 10 espèces</v>
      </c>
      <c r="E5" s="5">
        <f>ROW('Référence Polluto-Sensibilté'!$2:$2)+_xlfn.IFS(H5&gt;0,0,I5&gt;0,1,J5&gt;0,2,K5&gt;0,3,L5&gt;0,4,M5&gt;0,5,N5&gt;0,6,O5&gt;0,7,P5&gt;0,8,Q5&gt;0,9,R5&gt;0,10,S5&gt;0,11,T5&gt;0,12,U5&gt;0,13,V5&gt;0,14,W5&gt;0,15,X5&gt;0,16,Y5&gt;0,17,Z5&gt;0,18,AA5&gt;0,19,AB5&gt;0,20)</f>
        <v>2</v>
      </c>
      <c r="F5" s="16">
        <f ca="1">HLOOKUP(D5,'Référence Polluto-Sensibilté'!$F$2:$J$24,E5+1,FALSE)</f>
        <v>6.5</v>
      </c>
      <c r="G5" s="5" t="str">
        <f t="shared" ca="1" si="1"/>
        <v>Pollution faible</v>
      </c>
      <c r="H5">
        <v>25</v>
      </c>
      <c r="I5">
        <f>ROUNDDOWN(67/2,0)</f>
        <v>33</v>
      </c>
      <c r="J5">
        <f>ROUNDUP(67/2,0)</f>
        <v>34</v>
      </c>
      <c r="K5">
        <f>15+2+25+21</f>
        <v>63</v>
      </c>
      <c r="L5">
        <v>0</v>
      </c>
      <c r="M5">
        <v>0</v>
      </c>
      <c r="N5">
        <v>1</v>
      </c>
      <c r="O5">
        <v>0</v>
      </c>
      <c r="P5">
        <v>0</v>
      </c>
      <c r="Q5">
        <v>0</v>
      </c>
      <c r="R5">
        <v>0</v>
      </c>
      <c r="S5">
        <v>4</v>
      </c>
      <c r="T5">
        <v>0</v>
      </c>
      <c r="U5">
        <v>0</v>
      </c>
      <c r="V5">
        <v>0</v>
      </c>
      <c r="W5">
        <v>0</v>
      </c>
      <c r="X5">
        <v>0</v>
      </c>
      <c r="Y5">
        <v>1</v>
      </c>
      <c r="Z5">
        <v>0</v>
      </c>
      <c r="AA5">
        <v>0</v>
      </c>
      <c r="AB5">
        <v>0</v>
      </c>
      <c r="AC5">
        <v>0</v>
      </c>
    </row>
    <row r="6" spans="1:29" x14ac:dyDescent="0.25">
      <c r="A6" s="3" t="s">
        <v>20</v>
      </c>
      <c r="B6" s="14">
        <v>45108</v>
      </c>
      <c r="C6" s="7">
        <f t="shared" si="0"/>
        <v>6</v>
      </c>
      <c r="D6" s="7" t="str">
        <f ca="1">INDIRECT(ADDRESS(2,COLUMN('Référence Polluto-Sensibilté'!F:F)-1+IF(C6=1,1,IF(C6&lt;=5,2,IF(C6&lt;=10,3,IF(C6&lt;=15,4,IF(C6&gt;=16,5,"ERROR"))))),1,1,"Référence Polluto-Sensibilté"))</f>
        <v>6 à 10 espèces</v>
      </c>
      <c r="E6" s="5">
        <f>ROW('Référence Polluto-Sensibilté'!$2:$2)+_xlfn.IFS(H6&gt;0,0,I6&gt;0,1,J6&gt;0,2,K6&gt;0,3,L6&gt;0,4,M6&gt;0,5,N6&gt;0,6,O6&gt;0,7,P6&gt;0,8,Q6&gt;0,9,R6&gt;0,10,S6&gt;0,11,T6&gt;0,12,U6&gt;0,13,V6&gt;0,14,W6&gt;0,15,X6&gt;0,16,Y6&gt;0,17,Z6&gt;0,18,AA6&gt;0,19,AB6&gt;0,20)</f>
        <v>3</v>
      </c>
      <c r="F6" s="16">
        <f ca="1">HLOOKUP(D6,'Référence Polluto-Sensibilté'!$F$2:$J$24,E6+1,FALSE)</f>
        <v>6.5</v>
      </c>
      <c r="G6" s="5" t="str">
        <f t="shared" ca="1" si="1"/>
        <v>Pollution faible</v>
      </c>
      <c r="H6">
        <v>0</v>
      </c>
      <c r="I6">
        <f>15+44+2+20+36+2</f>
        <v>119</v>
      </c>
      <c r="J6">
        <v>0</v>
      </c>
      <c r="K6">
        <v>6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9</v>
      </c>
      <c r="T6">
        <v>3</v>
      </c>
      <c r="U6">
        <v>2</v>
      </c>
      <c r="V6">
        <v>0</v>
      </c>
      <c r="W6">
        <v>0</v>
      </c>
      <c r="X6">
        <v>4</v>
      </c>
      <c r="Y6">
        <v>0</v>
      </c>
      <c r="Z6">
        <v>0</v>
      </c>
      <c r="AA6">
        <v>0</v>
      </c>
      <c r="AB6">
        <v>0</v>
      </c>
      <c r="AC6">
        <v>0</v>
      </c>
    </row>
    <row r="7" spans="1:29" x14ac:dyDescent="0.25">
      <c r="A7" t="s">
        <v>71</v>
      </c>
      <c r="B7" s="12">
        <v>45139</v>
      </c>
      <c r="C7" s="7">
        <f t="shared" si="0"/>
        <v>7</v>
      </c>
      <c r="D7" s="7" t="str">
        <f ca="1">INDIRECT(ADDRESS(2,COLUMN('Référence Polluto-Sensibilté'!F:F)-1+IF(C7=1,1,IF(C7&lt;=5,2,IF(C7&lt;=10,3,IF(C7&lt;=15,4,IF(C7&gt;=16,5,"ERROR"))))),1,1,"Référence Polluto-Sensibilté"))</f>
        <v>6 à 10 espèces</v>
      </c>
      <c r="E7" s="5">
        <f>ROW('Référence Polluto-Sensibilté'!$2:$2)+_xlfn.IFS(H7&gt;0,0,I7&gt;0,1,J7&gt;0,2,K7&gt;0,3,L7&gt;0,4,M7&gt;0,5,N7&gt;0,6,O7&gt;0,7,P7&gt;0,8,Q7&gt;0,9,R7&gt;0,10,S7&gt;0,11,T7&gt;0,12,U7&gt;0,13,V7&gt;0,14,W7&gt;0,15,X7&gt;0,16,Y7&gt;0,17,Z7&gt;0,18,AA7&gt;0,19,AB7&gt;0,20)</f>
        <v>2</v>
      </c>
      <c r="F7" s="16">
        <f ca="1">HLOOKUP(D7,'Référence Polluto-Sensibilté'!$F$2:$J$24,E7+1,FALSE)</f>
        <v>6.5</v>
      </c>
      <c r="G7" s="5" t="str">
        <f t="shared" ca="1" si="1"/>
        <v>Pollution faible</v>
      </c>
      <c r="H7">
        <v>8</v>
      </c>
      <c r="I7">
        <v>0</v>
      </c>
      <c r="J7">
        <v>0</v>
      </c>
      <c r="K7">
        <v>5</v>
      </c>
      <c r="L7">
        <v>0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1</v>
      </c>
      <c r="T7">
        <v>1</v>
      </c>
      <c r="U7">
        <v>0</v>
      </c>
      <c r="V7">
        <v>0</v>
      </c>
      <c r="W7">
        <v>0</v>
      </c>
      <c r="X7">
        <v>1</v>
      </c>
      <c r="Y7">
        <v>1</v>
      </c>
      <c r="Z7">
        <v>0</v>
      </c>
      <c r="AA7">
        <v>0</v>
      </c>
      <c r="AB7">
        <v>0</v>
      </c>
      <c r="AC7">
        <v>0</v>
      </c>
    </row>
    <row r="8" spans="1:29" x14ac:dyDescent="0.25">
      <c r="A8" t="s">
        <v>72</v>
      </c>
      <c r="B8" s="12">
        <v>45140</v>
      </c>
      <c r="C8" s="7">
        <f t="shared" si="0"/>
        <v>8</v>
      </c>
      <c r="D8" s="7" t="str">
        <f ca="1">INDIRECT(ADDRESS(2,COLUMN('Référence Polluto-Sensibilté'!F:F)-1+IF(C8=1,1,IF(C8&lt;=5,2,IF(C8&lt;=10,3,IF(C8&lt;=15,4,IF(C8&gt;=16,5,"ERROR"))))),1,1,"Référence Polluto-Sensibilté"))</f>
        <v>6 à 10 espèces</v>
      </c>
      <c r="E8" s="5">
        <f>ROW('Référence Polluto-Sensibilté'!$2:$2)+_xlfn.IFS(H8&gt;0,0,I8&gt;0,1,J8&gt;0,2,K8&gt;0,3,L8&gt;0,4,M8&gt;0,5,N8&gt;0,6,O8&gt;0,7,P8&gt;0,8,Q8&gt;0,9,R8&gt;0,10,S8&gt;0,11,T8&gt;0,12,U8&gt;0,13,V8&gt;0,14,W8&gt;0,15,X8&gt;0,16,Y8&gt;0,17,Z8&gt;0,18,AA8&gt;0,19,AB8&gt;0,20)</f>
        <v>2</v>
      </c>
      <c r="F8" s="16">
        <f ca="1">HLOOKUP(D8,'Référence Polluto-Sensibilté'!$F$2:$J$24,E8+1,FALSE)</f>
        <v>6.5</v>
      </c>
      <c r="G8" s="5" t="str">
        <f t="shared" ca="1" si="1"/>
        <v>Pollution faible</v>
      </c>
      <c r="H8">
        <v>17</v>
      </c>
      <c r="I8">
        <v>16</v>
      </c>
      <c r="J8">
        <v>1</v>
      </c>
      <c r="K8">
        <v>12</v>
      </c>
      <c r="L8">
        <v>0</v>
      </c>
      <c r="M8">
        <v>0</v>
      </c>
      <c r="N8">
        <v>0</v>
      </c>
      <c r="O8">
        <v>0</v>
      </c>
      <c r="P8">
        <v>3</v>
      </c>
      <c r="Q8">
        <v>0</v>
      </c>
      <c r="R8">
        <v>2</v>
      </c>
      <c r="S8">
        <v>0</v>
      </c>
      <c r="T8">
        <v>2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1</v>
      </c>
    </row>
    <row r="9" spans="1:29" x14ac:dyDescent="0.25">
      <c r="A9" t="s">
        <v>82</v>
      </c>
      <c r="B9" s="12">
        <v>45141</v>
      </c>
      <c r="C9" s="7">
        <f t="shared" si="0"/>
        <v>2</v>
      </c>
      <c r="D9" s="7" t="str">
        <f ca="1">INDIRECT(ADDRESS(2,COLUMN('Référence Polluto-Sensibilté'!F:F)-1+IF(C9=1,1,IF(C9&lt;=5,2,IF(C9&lt;=10,3,IF(C9&lt;=15,4,IF(C9&gt;=16,5,"ERROR"))))),1,1,"Référence Polluto-Sensibilté"))</f>
        <v>2 à 5 espèces</v>
      </c>
      <c r="E9" s="5">
        <f>ROW('Référence Polluto-Sensibilté'!$2:$2)+_xlfn.IFS(H9&gt;0,0,I9&gt;0,1,J9&gt;0,2,K9&gt;0,3,L9&gt;0,4,M9&gt;0,5,N9&gt;0,6,O9&gt;0,7,P9&gt;0,8,Q9&gt;0,9,R9&gt;0,10,S9&gt;0,11,T9&gt;0,12,U9&gt;0,13,V9&gt;0,14,W9&gt;0,15,X9&gt;0,16,Y9&gt;0,17,Z9&gt;0,18,AA9&gt;0,19,AB9&gt;0,20)</f>
        <v>14</v>
      </c>
      <c r="F9" s="16">
        <f ca="1">HLOOKUP(D9,'Référence Polluto-Sensibilté'!$F$2:$J$24,E9+1,FALSE)</f>
        <v>2</v>
      </c>
      <c r="G9" s="5" t="str">
        <f t="shared" ca="1" si="1"/>
        <v>Pollution très forte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2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1</v>
      </c>
    </row>
    <row r="12" spans="1:29" x14ac:dyDescent="0.25">
      <c r="B12" s="12" t="s">
        <v>86</v>
      </c>
      <c r="C12" t="s">
        <v>87</v>
      </c>
    </row>
    <row r="13" spans="1:29" x14ac:dyDescent="0.25">
      <c r="A13" s="3" t="s">
        <v>66</v>
      </c>
      <c r="B13">
        <f ca="1">F3</f>
        <v>6.5</v>
      </c>
      <c r="C13">
        <f ca="1">F5</f>
        <v>6.5</v>
      </c>
    </row>
    <row r="14" spans="1:29" x14ac:dyDescent="0.25">
      <c r="A14" t="s">
        <v>71</v>
      </c>
      <c r="B14">
        <f ca="1">F7</f>
        <v>6.5</v>
      </c>
      <c r="C14">
        <f ca="1">F7</f>
        <v>6.5</v>
      </c>
    </row>
    <row r="15" spans="1:29" x14ac:dyDescent="0.25">
      <c r="A15" s="3" t="s">
        <v>20</v>
      </c>
      <c r="B15">
        <f ca="1">F4</f>
        <v>4</v>
      </c>
      <c r="C15" s="17">
        <f ca="1">F6</f>
        <v>6.5</v>
      </c>
    </row>
  </sheetData>
  <conditionalFormatting sqref="G3:G9">
    <cfRule type="cellIs" dxfId="7" priority="1" operator="equal">
      <formula>"Pollution très faible à nulle"</formula>
    </cfRule>
    <cfRule type="cellIs" dxfId="6" priority="2" operator="equal">
      <formula>"Pollution faible"</formula>
    </cfRule>
    <cfRule type="cellIs" dxfId="5" priority="3" operator="equal">
      <formula>"Pollution forte"</formula>
    </cfRule>
    <cfRule type="cellIs" dxfId="4" priority="4" operator="equal">
      <formula>"Pollution très forte"</formula>
    </cfRule>
  </conditionalFormatting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70884-1DF1-4548-92F6-35CD2994FF42}">
  <dimension ref="A1:D34"/>
  <sheetViews>
    <sheetView topLeftCell="A8" workbookViewId="0">
      <selection activeCell="D1" sqref="D1:D21"/>
    </sheetView>
  </sheetViews>
  <sheetFormatPr baseColWidth="10" defaultRowHeight="15" x14ac:dyDescent="0.25"/>
  <sheetData>
    <row r="1" spans="1:4" x14ac:dyDescent="0.25">
      <c r="A1">
        <v>70</v>
      </c>
      <c r="B1" t="str">
        <f t="shared" ref="B1:B34" si="0">CHAR(A1)</f>
        <v>F</v>
      </c>
      <c r="C1">
        <v>0</v>
      </c>
      <c r="D1" t="str">
        <f>B1&amp;"3"&amp;"&gt;0;"&amp;C1&amp;";"</f>
        <v>F3&gt;0;0;</v>
      </c>
    </row>
    <row r="2" spans="1:4" x14ac:dyDescent="0.25">
      <c r="A2">
        <v>71</v>
      </c>
      <c r="B2" t="str">
        <f t="shared" si="0"/>
        <v>G</v>
      </c>
      <c r="C2">
        <v>1</v>
      </c>
      <c r="D2" t="str">
        <f t="shared" ref="D2:D33" si="1">B2&amp;"3"&amp;"&gt;0;"&amp;C2&amp;";"</f>
        <v>G3&gt;0;1;</v>
      </c>
    </row>
    <row r="3" spans="1:4" x14ac:dyDescent="0.25">
      <c r="A3">
        <v>72</v>
      </c>
      <c r="B3" t="str">
        <f t="shared" si="0"/>
        <v>H</v>
      </c>
      <c r="C3">
        <v>2</v>
      </c>
      <c r="D3" t="str">
        <f t="shared" si="1"/>
        <v>H3&gt;0;2;</v>
      </c>
    </row>
    <row r="4" spans="1:4" x14ac:dyDescent="0.25">
      <c r="A4">
        <v>73</v>
      </c>
      <c r="B4" t="str">
        <f t="shared" si="0"/>
        <v>I</v>
      </c>
      <c r="C4">
        <v>3</v>
      </c>
      <c r="D4" t="str">
        <f t="shared" si="1"/>
        <v>I3&gt;0;3;</v>
      </c>
    </row>
    <row r="5" spans="1:4" x14ac:dyDescent="0.25">
      <c r="A5">
        <v>74</v>
      </c>
      <c r="B5" t="str">
        <f t="shared" si="0"/>
        <v>J</v>
      </c>
      <c r="C5">
        <v>4</v>
      </c>
      <c r="D5" t="str">
        <f t="shared" si="1"/>
        <v>J3&gt;0;4;</v>
      </c>
    </row>
    <row r="6" spans="1:4" x14ac:dyDescent="0.25">
      <c r="A6">
        <v>75</v>
      </c>
      <c r="B6" t="str">
        <f t="shared" si="0"/>
        <v>K</v>
      </c>
      <c r="C6">
        <v>5</v>
      </c>
      <c r="D6" t="str">
        <f t="shared" si="1"/>
        <v>K3&gt;0;5;</v>
      </c>
    </row>
    <row r="7" spans="1:4" x14ac:dyDescent="0.25">
      <c r="A7">
        <v>76</v>
      </c>
      <c r="B7" t="str">
        <f t="shared" si="0"/>
        <v>L</v>
      </c>
      <c r="C7">
        <v>6</v>
      </c>
      <c r="D7" t="str">
        <f t="shared" si="1"/>
        <v>L3&gt;0;6;</v>
      </c>
    </row>
    <row r="8" spans="1:4" x14ac:dyDescent="0.25">
      <c r="A8">
        <v>77</v>
      </c>
      <c r="B8" t="str">
        <f t="shared" si="0"/>
        <v>M</v>
      </c>
      <c r="C8">
        <v>7</v>
      </c>
      <c r="D8" t="str">
        <f t="shared" si="1"/>
        <v>M3&gt;0;7;</v>
      </c>
    </row>
    <row r="9" spans="1:4" x14ac:dyDescent="0.25">
      <c r="A9">
        <v>78</v>
      </c>
      <c r="B9" t="str">
        <f t="shared" si="0"/>
        <v>N</v>
      </c>
      <c r="C9">
        <v>8</v>
      </c>
      <c r="D9" t="str">
        <f t="shared" si="1"/>
        <v>N3&gt;0;8;</v>
      </c>
    </row>
    <row r="10" spans="1:4" x14ac:dyDescent="0.25">
      <c r="A10">
        <v>79</v>
      </c>
      <c r="B10" t="str">
        <f t="shared" si="0"/>
        <v>O</v>
      </c>
      <c r="C10">
        <v>9</v>
      </c>
      <c r="D10" t="str">
        <f t="shared" si="1"/>
        <v>O3&gt;0;9;</v>
      </c>
    </row>
    <row r="11" spans="1:4" x14ac:dyDescent="0.25">
      <c r="A11">
        <v>80</v>
      </c>
      <c r="B11" t="str">
        <f t="shared" si="0"/>
        <v>P</v>
      </c>
      <c r="C11">
        <v>10</v>
      </c>
      <c r="D11" t="str">
        <f t="shared" si="1"/>
        <v>P3&gt;0;10;</v>
      </c>
    </row>
    <row r="12" spans="1:4" x14ac:dyDescent="0.25">
      <c r="A12">
        <v>81</v>
      </c>
      <c r="B12" t="str">
        <f t="shared" si="0"/>
        <v>Q</v>
      </c>
      <c r="C12">
        <v>11</v>
      </c>
      <c r="D12" t="str">
        <f t="shared" si="1"/>
        <v>Q3&gt;0;11;</v>
      </c>
    </row>
    <row r="13" spans="1:4" x14ac:dyDescent="0.25">
      <c r="A13">
        <v>82</v>
      </c>
      <c r="B13" t="str">
        <f t="shared" si="0"/>
        <v>R</v>
      </c>
      <c r="C13">
        <v>12</v>
      </c>
      <c r="D13" t="str">
        <f t="shared" si="1"/>
        <v>R3&gt;0;12;</v>
      </c>
    </row>
    <row r="14" spans="1:4" x14ac:dyDescent="0.25">
      <c r="A14">
        <v>83</v>
      </c>
      <c r="B14" t="str">
        <f t="shared" si="0"/>
        <v>S</v>
      </c>
      <c r="C14">
        <v>13</v>
      </c>
      <c r="D14" t="str">
        <f t="shared" si="1"/>
        <v>S3&gt;0;13;</v>
      </c>
    </row>
    <row r="15" spans="1:4" x14ac:dyDescent="0.25">
      <c r="A15">
        <v>84</v>
      </c>
      <c r="B15" t="str">
        <f t="shared" si="0"/>
        <v>T</v>
      </c>
      <c r="C15">
        <v>14</v>
      </c>
      <c r="D15" t="str">
        <f t="shared" si="1"/>
        <v>T3&gt;0;14;</v>
      </c>
    </row>
    <row r="16" spans="1:4" x14ac:dyDescent="0.25">
      <c r="A16">
        <v>85</v>
      </c>
      <c r="B16" t="str">
        <f t="shared" si="0"/>
        <v>U</v>
      </c>
      <c r="C16">
        <v>15</v>
      </c>
      <c r="D16" t="str">
        <f t="shared" si="1"/>
        <v>U3&gt;0;15;</v>
      </c>
    </row>
    <row r="17" spans="1:4" x14ac:dyDescent="0.25">
      <c r="A17">
        <v>86</v>
      </c>
      <c r="B17" t="str">
        <f t="shared" si="0"/>
        <v>V</v>
      </c>
      <c r="C17">
        <v>16</v>
      </c>
      <c r="D17" t="str">
        <f t="shared" si="1"/>
        <v>V3&gt;0;16;</v>
      </c>
    </row>
    <row r="18" spans="1:4" x14ac:dyDescent="0.25">
      <c r="A18">
        <v>87</v>
      </c>
      <c r="B18" t="str">
        <f t="shared" si="0"/>
        <v>W</v>
      </c>
      <c r="C18">
        <v>17</v>
      </c>
      <c r="D18" t="str">
        <f t="shared" si="1"/>
        <v>W3&gt;0;17;</v>
      </c>
    </row>
    <row r="19" spans="1:4" x14ac:dyDescent="0.25">
      <c r="A19">
        <v>88</v>
      </c>
      <c r="B19" t="str">
        <f t="shared" si="0"/>
        <v>X</v>
      </c>
      <c r="C19">
        <v>18</v>
      </c>
      <c r="D19" t="str">
        <f t="shared" si="1"/>
        <v>X3&gt;0;18;</v>
      </c>
    </row>
    <row r="20" spans="1:4" x14ac:dyDescent="0.25">
      <c r="A20">
        <v>89</v>
      </c>
      <c r="B20" t="str">
        <f t="shared" si="0"/>
        <v>Y</v>
      </c>
      <c r="C20">
        <v>19</v>
      </c>
      <c r="D20" t="str">
        <f t="shared" si="1"/>
        <v>Y3&gt;0;19;</v>
      </c>
    </row>
    <row r="21" spans="1:4" x14ac:dyDescent="0.25">
      <c r="A21">
        <v>90</v>
      </c>
      <c r="B21" t="str">
        <f t="shared" si="0"/>
        <v>Z</v>
      </c>
      <c r="C21">
        <v>20</v>
      </c>
      <c r="D21" t="str">
        <f t="shared" si="1"/>
        <v>Z3&gt;0;20;</v>
      </c>
    </row>
    <row r="22" spans="1:4" x14ac:dyDescent="0.25">
      <c r="A22">
        <v>91</v>
      </c>
      <c r="B22" t="str">
        <f t="shared" si="0"/>
        <v>[</v>
      </c>
      <c r="C22">
        <v>21</v>
      </c>
      <c r="D22" t="str">
        <f t="shared" si="1"/>
        <v>[3&gt;0;21;</v>
      </c>
    </row>
    <row r="23" spans="1:4" x14ac:dyDescent="0.25">
      <c r="A23">
        <v>92</v>
      </c>
      <c r="B23" t="str">
        <f t="shared" si="0"/>
        <v>\</v>
      </c>
      <c r="C23">
        <v>22</v>
      </c>
      <c r="D23" t="str">
        <f t="shared" si="1"/>
        <v>\3&gt;0;22;</v>
      </c>
    </row>
    <row r="24" spans="1:4" x14ac:dyDescent="0.25">
      <c r="A24">
        <v>93</v>
      </c>
      <c r="B24" t="str">
        <f t="shared" si="0"/>
        <v>]</v>
      </c>
      <c r="C24">
        <v>23</v>
      </c>
      <c r="D24" t="str">
        <f t="shared" si="1"/>
        <v>]3&gt;0;23;</v>
      </c>
    </row>
    <row r="25" spans="1:4" x14ac:dyDescent="0.25">
      <c r="A25">
        <v>94</v>
      </c>
      <c r="B25" t="str">
        <f t="shared" si="0"/>
        <v>^</v>
      </c>
      <c r="C25">
        <v>24</v>
      </c>
      <c r="D25" t="str">
        <f t="shared" si="1"/>
        <v>^3&gt;0;24;</v>
      </c>
    </row>
    <row r="26" spans="1:4" x14ac:dyDescent="0.25">
      <c r="A26">
        <v>95</v>
      </c>
      <c r="B26" t="str">
        <f t="shared" si="0"/>
        <v>_</v>
      </c>
      <c r="C26">
        <v>25</v>
      </c>
      <c r="D26" t="str">
        <f t="shared" si="1"/>
        <v>_3&gt;0;25;</v>
      </c>
    </row>
    <row r="27" spans="1:4" x14ac:dyDescent="0.25">
      <c r="A27">
        <v>96</v>
      </c>
      <c r="B27" t="str">
        <f t="shared" si="0"/>
        <v>`</v>
      </c>
      <c r="C27">
        <v>26</v>
      </c>
      <c r="D27" t="str">
        <f t="shared" si="1"/>
        <v>`3&gt;0;26;</v>
      </c>
    </row>
    <row r="28" spans="1:4" x14ac:dyDescent="0.25">
      <c r="A28">
        <v>97</v>
      </c>
      <c r="B28" t="str">
        <f t="shared" si="0"/>
        <v>a</v>
      </c>
      <c r="C28">
        <v>27</v>
      </c>
      <c r="D28" t="str">
        <f t="shared" si="1"/>
        <v>a3&gt;0;27;</v>
      </c>
    </row>
    <row r="29" spans="1:4" x14ac:dyDescent="0.25">
      <c r="A29">
        <v>98</v>
      </c>
      <c r="B29" t="str">
        <f t="shared" si="0"/>
        <v>b</v>
      </c>
      <c r="C29">
        <v>28</v>
      </c>
      <c r="D29" t="str">
        <f t="shared" si="1"/>
        <v>b3&gt;0;28;</v>
      </c>
    </row>
    <row r="30" spans="1:4" x14ac:dyDescent="0.25">
      <c r="A30">
        <v>99</v>
      </c>
      <c r="B30" t="str">
        <f t="shared" si="0"/>
        <v>c</v>
      </c>
      <c r="C30">
        <v>29</v>
      </c>
      <c r="D30" t="str">
        <f t="shared" si="1"/>
        <v>c3&gt;0;29;</v>
      </c>
    </row>
    <row r="31" spans="1:4" x14ac:dyDescent="0.25">
      <c r="A31">
        <v>100</v>
      </c>
      <c r="B31" t="str">
        <f t="shared" si="0"/>
        <v>d</v>
      </c>
      <c r="C31">
        <v>30</v>
      </c>
      <c r="D31" t="str">
        <f t="shared" si="1"/>
        <v>d3&gt;0;30;</v>
      </c>
    </row>
    <row r="32" spans="1:4" x14ac:dyDescent="0.25">
      <c r="A32">
        <v>101</v>
      </c>
      <c r="B32" t="str">
        <f t="shared" si="0"/>
        <v>e</v>
      </c>
      <c r="C32">
        <v>31</v>
      </c>
      <c r="D32" t="str">
        <f t="shared" si="1"/>
        <v>e3&gt;0;31;</v>
      </c>
    </row>
    <row r="33" spans="1:4" x14ac:dyDescent="0.25">
      <c r="A33">
        <v>102</v>
      </c>
      <c r="B33" t="str">
        <f t="shared" si="0"/>
        <v>f</v>
      </c>
      <c r="C33">
        <v>32</v>
      </c>
      <c r="D33" t="str">
        <f t="shared" si="1"/>
        <v>f3&gt;0;32;</v>
      </c>
    </row>
    <row r="34" spans="1:4" x14ac:dyDescent="0.25">
      <c r="A34">
        <v>103</v>
      </c>
      <c r="B34" t="str">
        <f t="shared" si="0"/>
        <v>g</v>
      </c>
      <c r="C34">
        <v>33</v>
      </c>
      <c r="D34" t="str">
        <f t="shared" ref="D34" si="2">B34&amp;"3"&amp;"&gt;0;"&amp;C34</f>
        <v>g3&gt;0;33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195E8-F68F-4672-8B98-75638B18851F}">
  <dimension ref="A1:K24"/>
  <sheetViews>
    <sheetView zoomScale="85" zoomScaleNormal="85" workbookViewId="0">
      <selection activeCell="B11" sqref="B11"/>
    </sheetView>
  </sheetViews>
  <sheetFormatPr baseColWidth="10" defaultRowHeight="15" x14ac:dyDescent="0.25"/>
  <cols>
    <col min="1" max="1" width="7.7109375" customWidth="1"/>
    <col min="2" max="2" width="15.85546875" bestFit="1" customWidth="1"/>
    <col min="3" max="3" width="21" bestFit="1" customWidth="1"/>
    <col min="4" max="4" width="32.140625" bestFit="1" customWidth="1"/>
    <col min="5" max="5" width="32.140625" customWidth="1"/>
    <col min="11" max="11" width="28.7109375" bestFit="1" customWidth="1"/>
  </cols>
  <sheetData>
    <row r="1" spans="1:11" x14ac:dyDescent="0.25">
      <c r="E1" t="s">
        <v>73</v>
      </c>
    </row>
    <row r="2" spans="1:11" ht="49.5" customHeight="1" x14ac:dyDescent="0.25">
      <c r="A2" s="4" t="s">
        <v>34</v>
      </c>
      <c r="B2" s="4" t="s">
        <v>28</v>
      </c>
      <c r="C2" s="4" t="s">
        <v>65</v>
      </c>
      <c r="D2" s="4" t="s">
        <v>33</v>
      </c>
      <c r="E2" t="s">
        <v>80</v>
      </c>
      <c r="F2" s="4" t="s">
        <v>74</v>
      </c>
      <c r="G2" s="4" t="s">
        <v>75</v>
      </c>
      <c r="H2" s="4" t="s">
        <v>76</v>
      </c>
      <c r="I2" s="4" t="s">
        <v>77</v>
      </c>
      <c r="J2" s="4" t="s">
        <v>78</v>
      </c>
      <c r="K2" s="4" t="s">
        <v>32</v>
      </c>
    </row>
    <row r="3" spans="1:11" x14ac:dyDescent="0.25">
      <c r="A3" s="3">
        <v>1</v>
      </c>
      <c r="B3" s="3" t="s">
        <v>29</v>
      </c>
      <c r="C3" s="3">
        <v>1</v>
      </c>
      <c r="D3" s="3" t="s">
        <v>36</v>
      </c>
      <c r="E3" s="3" t="b">
        <v>1</v>
      </c>
      <c r="F3">
        <v>5</v>
      </c>
      <c r="G3">
        <f>(6+7)/2</f>
        <v>6.5</v>
      </c>
      <c r="H3">
        <f>(7+8)/2</f>
        <v>7.5</v>
      </c>
      <c r="I3">
        <f>(8+9)/2</f>
        <v>8.5</v>
      </c>
      <c r="J3">
        <f>(9+10)/2</f>
        <v>9.5</v>
      </c>
      <c r="K3" t="s">
        <v>79</v>
      </c>
    </row>
    <row r="4" spans="1:11" x14ac:dyDescent="0.25">
      <c r="A4" s="3">
        <v>2</v>
      </c>
      <c r="B4" s="3" t="s">
        <v>30</v>
      </c>
      <c r="C4" s="3">
        <v>2</v>
      </c>
      <c r="D4" s="3" t="s">
        <v>45</v>
      </c>
      <c r="E4" s="3" t="b">
        <v>1</v>
      </c>
      <c r="F4">
        <v>5</v>
      </c>
      <c r="G4" s="3">
        <v>5.5</v>
      </c>
      <c r="H4" s="3">
        <v>6.5</v>
      </c>
      <c r="I4" s="3">
        <v>7.5</v>
      </c>
      <c r="J4" s="3">
        <v>8.5</v>
      </c>
    </row>
    <row r="5" spans="1:11" x14ac:dyDescent="0.25">
      <c r="A5" s="3">
        <v>2</v>
      </c>
      <c r="B5" s="3" t="s">
        <v>30</v>
      </c>
      <c r="C5" s="3">
        <v>3</v>
      </c>
      <c r="D5" s="3" t="s">
        <v>46</v>
      </c>
      <c r="E5" s="15" t="b">
        <v>1</v>
      </c>
      <c r="F5">
        <v>5</v>
      </c>
      <c r="G5" s="3">
        <v>5.5</v>
      </c>
      <c r="H5" s="3">
        <v>6.5</v>
      </c>
      <c r="I5" s="3">
        <v>7.5</v>
      </c>
      <c r="J5" s="3">
        <v>8.5</v>
      </c>
    </row>
    <row r="6" spans="1:11" x14ac:dyDescent="0.25">
      <c r="A6" s="3">
        <v>3</v>
      </c>
      <c r="B6" s="3" t="s">
        <v>31</v>
      </c>
      <c r="C6" s="3">
        <v>4</v>
      </c>
      <c r="D6" s="3" t="s">
        <v>35</v>
      </c>
      <c r="E6" s="3" t="b">
        <v>1</v>
      </c>
      <c r="F6">
        <v>3</v>
      </c>
      <c r="G6">
        <v>4</v>
      </c>
      <c r="H6" s="3">
        <v>5</v>
      </c>
      <c r="I6" s="3">
        <v>6</v>
      </c>
      <c r="J6" s="3">
        <v>7</v>
      </c>
    </row>
    <row r="7" spans="1:11" x14ac:dyDescent="0.25">
      <c r="A7" s="3">
        <v>4</v>
      </c>
      <c r="B7" s="3" t="s">
        <v>40</v>
      </c>
      <c r="C7" s="3">
        <v>5</v>
      </c>
      <c r="D7" s="3" t="s">
        <v>47</v>
      </c>
      <c r="E7" s="3" t="b">
        <v>1</v>
      </c>
      <c r="F7">
        <v>3</v>
      </c>
      <c r="G7">
        <v>4</v>
      </c>
      <c r="H7" s="3">
        <v>5</v>
      </c>
      <c r="I7" s="3">
        <v>6</v>
      </c>
      <c r="J7" s="3">
        <v>7</v>
      </c>
    </row>
    <row r="8" spans="1:11" x14ac:dyDescent="0.25">
      <c r="A8" s="3">
        <v>5</v>
      </c>
      <c r="B8" s="3" t="s">
        <v>40</v>
      </c>
      <c r="C8" s="3">
        <v>6</v>
      </c>
      <c r="D8" s="3" t="s">
        <v>48</v>
      </c>
      <c r="E8" s="3" t="b">
        <v>1</v>
      </c>
      <c r="F8">
        <v>2</v>
      </c>
      <c r="G8">
        <v>3</v>
      </c>
      <c r="H8" s="3">
        <v>4</v>
      </c>
      <c r="I8" s="3">
        <v>5</v>
      </c>
      <c r="J8" t="s">
        <v>67</v>
      </c>
    </row>
    <row r="9" spans="1:11" x14ac:dyDescent="0.25">
      <c r="A9" s="3">
        <v>4</v>
      </c>
      <c r="B9" s="3" t="s">
        <v>44</v>
      </c>
      <c r="C9" s="3">
        <v>7</v>
      </c>
      <c r="D9" s="3" t="s">
        <v>49</v>
      </c>
      <c r="E9" s="3" t="b">
        <v>1</v>
      </c>
      <c r="F9">
        <v>3</v>
      </c>
      <c r="G9">
        <v>4</v>
      </c>
      <c r="H9" s="3">
        <v>5</v>
      </c>
      <c r="I9" s="3">
        <v>6</v>
      </c>
      <c r="J9" s="3">
        <v>7</v>
      </c>
    </row>
    <row r="10" spans="1:11" x14ac:dyDescent="0.25">
      <c r="A10" s="3">
        <v>4</v>
      </c>
      <c r="B10" s="3" t="s">
        <v>44</v>
      </c>
      <c r="C10" s="3">
        <v>8</v>
      </c>
      <c r="D10" s="3" t="s">
        <v>50</v>
      </c>
      <c r="E10" s="3" t="b">
        <v>1</v>
      </c>
      <c r="F10">
        <v>2</v>
      </c>
      <c r="G10">
        <v>3</v>
      </c>
      <c r="H10" s="3">
        <v>4</v>
      </c>
      <c r="I10" s="3">
        <v>5</v>
      </c>
      <c r="J10" t="s">
        <v>67</v>
      </c>
    </row>
    <row r="11" spans="1:11" x14ac:dyDescent="0.25">
      <c r="A11" s="3" t="s">
        <v>67</v>
      </c>
      <c r="B11" s="3" t="s">
        <v>38</v>
      </c>
      <c r="C11" s="3">
        <v>9</v>
      </c>
      <c r="D11" s="3" t="s">
        <v>51</v>
      </c>
      <c r="E11" s="3" t="b">
        <v>1</v>
      </c>
      <c r="F11">
        <v>3</v>
      </c>
      <c r="G11">
        <v>4</v>
      </c>
      <c r="H11" s="3">
        <v>5</v>
      </c>
      <c r="I11" s="3">
        <v>6</v>
      </c>
      <c r="J11" s="3">
        <v>7</v>
      </c>
    </row>
    <row r="12" spans="1:11" x14ac:dyDescent="0.25">
      <c r="A12" s="3" t="s">
        <v>67</v>
      </c>
      <c r="B12" s="3" t="s">
        <v>38</v>
      </c>
      <c r="C12" s="3">
        <v>10</v>
      </c>
      <c r="D12" s="3" t="s">
        <v>52</v>
      </c>
      <c r="E12" s="3" t="b">
        <v>1</v>
      </c>
      <c r="F12">
        <v>3</v>
      </c>
      <c r="G12">
        <v>4</v>
      </c>
      <c r="H12" s="3">
        <v>5</v>
      </c>
      <c r="I12" s="3">
        <v>6</v>
      </c>
      <c r="J12" s="3">
        <v>7</v>
      </c>
    </row>
    <row r="13" spans="1:11" x14ac:dyDescent="0.25">
      <c r="A13" s="3" t="s">
        <v>67</v>
      </c>
      <c r="B13" s="3" t="s">
        <v>39</v>
      </c>
      <c r="C13" s="3">
        <v>11</v>
      </c>
      <c r="D13" s="3" t="s">
        <v>7</v>
      </c>
      <c r="E13" s="15" t="b">
        <v>0</v>
      </c>
    </row>
    <row r="14" spans="1:11" x14ac:dyDescent="0.25">
      <c r="A14" s="3">
        <v>5</v>
      </c>
      <c r="B14" s="3" t="s">
        <v>53</v>
      </c>
      <c r="C14" s="3">
        <v>12</v>
      </c>
      <c r="D14" s="3" t="s">
        <v>54</v>
      </c>
      <c r="E14" s="3" t="b">
        <v>1</v>
      </c>
      <c r="F14">
        <v>2</v>
      </c>
      <c r="G14">
        <v>3</v>
      </c>
      <c r="H14" s="3">
        <v>4</v>
      </c>
      <c r="I14" s="3">
        <v>5</v>
      </c>
      <c r="J14" t="s">
        <v>67</v>
      </c>
    </row>
    <row r="15" spans="1:11" x14ac:dyDescent="0.25">
      <c r="A15" s="3">
        <v>6</v>
      </c>
      <c r="B15" s="3" t="s">
        <v>41</v>
      </c>
      <c r="C15" s="3">
        <v>13</v>
      </c>
      <c r="D15" s="3" t="s">
        <v>55</v>
      </c>
      <c r="E15" s="3" t="b">
        <v>1</v>
      </c>
      <c r="F15">
        <v>1</v>
      </c>
      <c r="G15">
        <v>2</v>
      </c>
      <c r="H15" s="3">
        <v>3</v>
      </c>
      <c r="I15" t="s">
        <v>67</v>
      </c>
      <c r="J15" t="s">
        <v>67</v>
      </c>
    </row>
    <row r="16" spans="1:11" x14ac:dyDescent="0.25">
      <c r="A16" s="3">
        <v>6</v>
      </c>
      <c r="B16" s="3" t="s">
        <v>41</v>
      </c>
      <c r="C16" s="3">
        <v>14</v>
      </c>
      <c r="D16" s="3" t="s">
        <v>56</v>
      </c>
      <c r="E16" s="3" t="b">
        <v>1</v>
      </c>
      <c r="F16">
        <v>1</v>
      </c>
      <c r="G16">
        <v>2</v>
      </c>
      <c r="H16" s="3">
        <v>3</v>
      </c>
      <c r="I16" t="s">
        <v>67</v>
      </c>
      <c r="J16" t="s">
        <v>67</v>
      </c>
    </row>
    <row r="17" spans="1:10" x14ac:dyDescent="0.25">
      <c r="A17" s="3">
        <v>6</v>
      </c>
      <c r="B17" s="3" t="s">
        <v>41</v>
      </c>
      <c r="C17" s="3">
        <v>15</v>
      </c>
      <c r="D17" s="3" t="s">
        <v>57</v>
      </c>
      <c r="E17" s="3" t="b">
        <v>1</v>
      </c>
      <c r="F17">
        <v>0</v>
      </c>
      <c r="G17">
        <v>1</v>
      </c>
      <c r="H17" s="3">
        <v>1</v>
      </c>
      <c r="I17" t="s">
        <v>67</v>
      </c>
      <c r="J17" t="s">
        <v>67</v>
      </c>
    </row>
    <row r="18" spans="1:10" x14ac:dyDescent="0.25">
      <c r="A18" s="3" t="s">
        <v>67</v>
      </c>
      <c r="B18" s="3" t="s">
        <v>42</v>
      </c>
      <c r="C18" s="3">
        <v>16</v>
      </c>
      <c r="D18" s="3" t="s">
        <v>58</v>
      </c>
      <c r="E18" s="15" t="b">
        <v>0</v>
      </c>
    </row>
    <row r="19" spans="1:10" x14ac:dyDescent="0.25">
      <c r="A19" s="3" t="s">
        <v>67</v>
      </c>
      <c r="B19" s="3" t="s">
        <v>37</v>
      </c>
      <c r="C19" s="3">
        <v>17</v>
      </c>
      <c r="D19" s="3" t="s">
        <v>59</v>
      </c>
      <c r="E19" s="15" t="b">
        <v>0</v>
      </c>
    </row>
    <row r="20" spans="1:10" x14ac:dyDescent="0.25">
      <c r="A20" s="3" t="s">
        <v>67</v>
      </c>
      <c r="B20" s="3" t="s">
        <v>37</v>
      </c>
      <c r="C20" s="3">
        <v>18</v>
      </c>
      <c r="D20" s="3" t="s">
        <v>60</v>
      </c>
      <c r="E20" s="15" t="b">
        <v>0</v>
      </c>
    </row>
    <row r="21" spans="1:10" x14ac:dyDescent="0.25">
      <c r="A21" s="3" t="s">
        <v>67</v>
      </c>
      <c r="B21" s="3" t="s">
        <v>43</v>
      </c>
      <c r="C21" s="3">
        <v>19</v>
      </c>
      <c r="D21" s="3" t="s">
        <v>61</v>
      </c>
      <c r="E21" s="15" t="b">
        <v>0</v>
      </c>
    </row>
    <row r="22" spans="1:10" x14ac:dyDescent="0.25">
      <c r="A22" s="3" t="s">
        <v>67</v>
      </c>
      <c r="B22" s="3" t="s">
        <v>43</v>
      </c>
      <c r="C22" s="3">
        <v>20</v>
      </c>
      <c r="D22" s="3" t="s">
        <v>62</v>
      </c>
      <c r="E22" s="15" t="b">
        <v>0</v>
      </c>
    </row>
    <row r="23" spans="1:10" x14ac:dyDescent="0.25">
      <c r="A23" s="3" t="s">
        <v>67</v>
      </c>
      <c r="B23" s="3" t="s">
        <v>43</v>
      </c>
      <c r="C23" s="3">
        <v>21</v>
      </c>
      <c r="D23" s="3" t="s">
        <v>3</v>
      </c>
      <c r="E23" s="15" t="b">
        <v>0</v>
      </c>
    </row>
    <row r="24" spans="1:10" x14ac:dyDescent="0.25">
      <c r="A24" s="3" t="s">
        <v>67</v>
      </c>
      <c r="B24" s="3" t="s">
        <v>63</v>
      </c>
      <c r="C24" s="3">
        <v>22</v>
      </c>
      <c r="D24" s="3" t="s">
        <v>64</v>
      </c>
      <c r="E24" s="15" t="b">
        <v>0</v>
      </c>
    </row>
  </sheetData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BB152-D94E-4213-925B-963FBEE75C73}">
  <dimension ref="A4:D25"/>
  <sheetViews>
    <sheetView topLeftCell="A4" workbookViewId="0">
      <selection activeCell="A4" sqref="A4:C18"/>
    </sheetView>
  </sheetViews>
  <sheetFormatPr baseColWidth="10" defaultRowHeight="15" x14ac:dyDescent="0.25"/>
  <cols>
    <col min="1" max="1" width="20.42578125" customWidth="1"/>
    <col min="2" max="2" width="15.7109375" customWidth="1"/>
    <col min="3" max="3" width="15.28515625" customWidth="1"/>
  </cols>
  <sheetData>
    <row r="4" spans="1:4" x14ac:dyDescent="0.25">
      <c r="A4" t="s">
        <v>2</v>
      </c>
      <c r="B4" t="s">
        <v>0</v>
      </c>
      <c r="C4" t="s">
        <v>1</v>
      </c>
      <c r="D4" t="s">
        <v>14</v>
      </c>
    </row>
    <row r="5" spans="1:4" x14ac:dyDescent="0.25">
      <c r="A5" t="s">
        <v>12</v>
      </c>
      <c r="B5">
        <v>25</v>
      </c>
      <c r="D5">
        <f>B5+C5</f>
        <v>25</v>
      </c>
    </row>
    <row r="6" spans="1:4" x14ac:dyDescent="0.25">
      <c r="A6" t="s">
        <v>11</v>
      </c>
      <c r="B6">
        <v>67</v>
      </c>
      <c r="C6">
        <f>15+44+2+20+36+2</f>
        <v>119</v>
      </c>
      <c r="D6">
        <f t="shared" ref="D6:D18" si="0">B6+C6</f>
        <v>186</v>
      </c>
    </row>
    <row r="7" spans="1:4" x14ac:dyDescent="0.25">
      <c r="A7" t="s">
        <v>10</v>
      </c>
      <c r="B7">
        <f>15+2+25+21</f>
        <v>63</v>
      </c>
      <c r="C7">
        <v>6</v>
      </c>
      <c r="D7">
        <f t="shared" si="0"/>
        <v>69</v>
      </c>
    </row>
    <row r="8" spans="1:4" x14ac:dyDescent="0.25">
      <c r="A8" t="s">
        <v>9</v>
      </c>
      <c r="C8">
        <v>4</v>
      </c>
      <c r="D8">
        <f t="shared" si="0"/>
        <v>4</v>
      </c>
    </row>
    <row r="9" spans="1:4" x14ac:dyDescent="0.25">
      <c r="A9" t="s">
        <v>18</v>
      </c>
      <c r="B9">
        <v>1</v>
      </c>
      <c r="D9">
        <f t="shared" si="0"/>
        <v>1</v>
      </c>
    </row>
    <row r="10" spans="1:4" x14ac:dyDescent="0.25">
      <c r="A10" t="s">
        <v>8</v>
      </c>
      <c r="D10">
        <f t="shared" si="0"/>
        <v>0</v>
      </c>
    </row>
    <row r="11" spans="1:4" x14ac:dyDescent="0.25">
      <c r="A11" t="s">
        <v>7</v>
      </c>
      <c r="D11">
        <f t="shared" si="0"/>
        <v>0</v>
      </c>
    </row>
    <row r="12" spans="1:4" x14ac:dyDescent="0.25">
      <c r="A12" t="s">
        <v>6</v>
      </c>
      <c r="C12">
        <v>3</v>
      </c>
      <c r="D12">
        <f t="shared" si="0"/>
        <v>3</v>
      </c>
    </row>
    <row r="13" spans="1:4" x14ac:dyDescent="0.25">
      <c r="A13" t="s">
        <v>19</v>
      </c>
      <c r="D13">
        <f t="shared" si="0"/>
        <v>0</v>
      </c>
    </row>
    <row r="14" spans="1:4" x14ac:dyDescent="0.25">
      <c r="A14" t="s">
        <v>5</v>
      </c>
      <c r="C14">
        <v>2</v>
      </c>
      <c r="D14">
        <f t="shared" si="0"/>
        <v>2</v>
      </c>
    </row>
    <row r="15" spans="1:4" x14ac:dyDescent="0.25">
      <c r="A15" t="s">
        <v>4</v>
      </c>
      <c r="D15">
        <f t="shared" si="0"/>
        <v>0</v>
      </c>
    </row>
    <row r="16" spans="1:4" x14ac:dyDescent="0.25">
      <c r="A16" t="s">
        <v>3</v>
      </c>
      <c r="D16">
        <f t="shared" si="0"/>
        <v>0</v>
      </c>
    </row>
    <row r="17" spans="1:4" x14ac:dyDescent="0.25">
      <c r="A17" t="s">
        <v>16</v>
      </c>
      <c r="B17">
        <v>1</v>
      </c>
      <c r="D17">
        <f t="shared" si="0"/>
        <v>1</v>
      </c>
    </row>
    <row r="18" spans="1:4" x14ac:dyDescent="0.25">
      <c r="A18" t="s">
        <v>17</v>
      </c>
      <c r="B18">
        <v>4</v>
      </c>
      <c r="C18">
        <v>9</v>
      </c>
      <c r="D18">
        <f t="shared" si="0"/>
        <v>13</v>
      </c>
    </row>
    <row r="19" spans="1:4" x14ac:dyDescent="0.25">
      <c r="A19" t="s">
        <v>13</v>
      </c>
      <c r="B19">
        <f>SUM(B5:B18)</f>
        <v>161</v>
      </c>
      <c r="C19">
        <f>SUM(C5:C18)</f>
        <v>143</v>
      </c>
      <c r="D19">
        <f>SUM(D5:D18)</f>
        <v>304</v>
      </c>
    </row>
    <row r="23" spans="1:4" x14ac:dyDescent="0.25">
      <c r="B23" t="s">
        <v>22</v>
      </c>
    </row>
    <row r="24" spans="1:4" x14ac:dyDescent="0.25">
      <c r="B24" s="1" t="s">
        <v>23</v>
      </c>
    </row>
    <row r="25" spans="1:4" x14ac:dyDescent="0.25">
      <c r="B25" t="s">
        <v>24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9A346-CB07-4EFC-B1B7-1A2C0FD7E613}">
  <dimension ref="A4:D23"/>
  <sheetViews>
    <sheetView topLeftCell="A7" workbookViewId="0">
      <selection activeCell="I24" sqref="I24"/>
    </sheetView>
  </sheetViews>
  <sheetFormatPr baseColWidth="10" defaultRowHeight="15" x14ac:dyDescent="0.25"/>
  <cols>
    <col min="1" max="1" width="20.42578125" customWidth="1"/>
    <col min="2" max="2" width="15.7109375" customWidth="1"/>
    <col min="3" max="3" width="15.28515625" customWidth="1"/>
  </cols>
  <sheetData>
    <row r="4" spans="1:4" x14ac:dyDescent="0.25">
      <c r="A4" t="s">
        <v>2</v>
      </c>
      <c r="B4" t="s">
        <v>20</v>
      </c>
      <c r="C4" t="s">
        <v>21</v>
      </c>
      <c r="D4" t="s">
        <v>14</v>
      </c>
    </row>
    <row r="5" spans="1:4" x14ac:dyDescent="0.25">
      <c r="A5" t="s">
        <v>12</v>
      </c>
      <c r="B5">
        <v>8</v>
      </c>
      <c r="C5">
        <v>17</v>
      </c>
      <c r="D5">
        <f>B5+C5</f>
        <v>25</v>
      </c>
    </row>
    <row r="6" spans="1:4" x14ac:dyDescent="0.25">
      <c r="A6" t="s">
        <v>11</v>
      </c>
      <c r="B6">
        <v>0</v>
      </c>
      <c r="C6">
        <v>17</v>
      </c>
      <c r="D6">
        <f t="shared" ref="D6:D18" si="0">B6+C6</f>
        <v>17</v>
      </c>
    </row>
    <row r="7" spans="1:4" x14ac:dyDescent="0.25">
      <c r="A7" t="s">
        <v>10</v>
      </c>
      <c r="B7">
        <v>5</v>
      </c>
      <c r="C7">
        <v>12</v>
      </c>
      <c r="D7">
        <f t="shared" si="0"/>
        <v>17</v>
      </c>
    </row>
    <row r="8" spans="1:4" x14ac:dyDescent="0.25">
      <c r="A8" t="s">
        <v>9</v>
      </c>
      <c r="B8">
        <v>1</v>
      </c>
      <c r="C8">
        <v>0</v>
      </c>
      <c r="D8">
        <f t="shared" si="0"/>
        <v>1</v>
      </c>
    </row>
    <row r="9" spans="1:4" x14ac:dyDescent="0.25">
      <c r="A9" t="s">
        <v>18</v>
      </c>
      <c r="B9">
        <v>1</v>
      </c>
      <c r="C9">
        <v>0</v>
      </c>
      <c r="D9">
        <f t="shared" si="0"/>
        <v>1</v>
      </c>
    </row>
    <row r="10" spans="1:4" x14ac:dyDescent="0.25">
      <c r="A10" t="s">
        <v>8</v>
      </c>
      <c r="B10">
        <v>0</v>
      </c>
      <c r="C10">
        <v>3</v>
      </c>
      <c r="D10">
        <f t="shared" si="0"/>
        <v>3</v>
      </c>
    </row>
    <row r="11" spans="1:4" x14ac:dyDescent="0.25">
      <c r="A11" t="s">
        <v>7</v>
      </c>
      <c r="B11">
        <v>0</v>
      </c>
      <c r="C11">
        <v>2</v>
      </c>
      <c r="D11">
        <f t="shared" si="0"/>
        <v>2</v>
      </c>
    </row>
    <row r="12" spans="1:4" x14ac:dyDescent="0.25">
      <c r="A12" t="s">
        <v>6</v>
      </c>
      <c r="B12">
        <v>1</v>
      </c>
      <c r="C12">
        <v>2</v>
      </c>
      <c r="D12">
        <f t="shared" si="0"/>
        <v>3</v>
      </c>
    </row>
    <row r="13" spans="1:4" x14ac:dyDescent="0.25">
      <c r="A13" t="s">
        <v>19</v>
      </c>
      <c r="B13">
        <v>0</v>
      </c>
      <c r="C13">
        <v>1</v>
      </c>
      <c r="D13">
        <f t="shared" si="0"/>
        <v>1</v>
      </c>
    </row>
    <row r="14" spans="1:4" x14ac:dyDescent="0.25">
      <c r="A14" t="s">
        <v>5</v>
      </c>
      <c r="B14">
        <v>0</v>
      </c>
      <c r="C14">
        <v>0</v>
      </c>
      <c r="D14">
        <f t="shared" si="0"/>
        <v>0</v>
      </c>
    </row>
    <row r="15" spans="1:4" x14ac:dyDescent="0.25">
      <c r="A15" t="s">
        <v>4</v>
      </c>
      <c r="B15">
        <v>0</v>
      </c>
      <c r="C15">
        <v>0</v>
      </c>
      <c r="D15">
        <f t="shared" si="0"/>
        <v>0</v>
      </c>
    </row>
    <row r="16" spans="1:4" x14ac:dyDescent="0.25">
      <c r="A16" t="s">
        <v>3</v>
      </c>
      <c r="B16">
        <v>0</v>
      </c>
      <c r="C16">
        <v>0</v>
      </c>
      <c r="D16">
        <f t="shared" si="0"/>
        <v>0</v>
      </c>
    </row>
    <row r="17" spans="1:4" x14ac:dyDescent="0.25">
      <c r="A17" t="s">
        <v>16</v>
      </c>
      <c r="B17">
        <v>1</v>
      </c>
      <c r="C17">
        <v>0</v>
      </c>
      <c r="D17">
        <f t="shared" si="0"/>
        <v>1</v>
      </c>
    </row>
    <row r="18" spans="1:4" x14ac:dyDescent="0.25">
      <c r="A18" t="s">
        <v>17</v>
      </c>
      <c r="B18">
        <v>1</v>
      </c>
      <c r="C18">
        <v>0</v>
      </c>
      <c r="D18">
        <f t="shared" si="0"/>
        <v>1</v>
      </c>
    </row>
    <row r="19" spans="1:4" x14ac:dyDescent="0.25">
      <c r="A19" t="s">
        <v>13</v>
      </c>
      <c r="B19">
        <f>SUM(B5:B18)</f>
        <v>18</v>
      </c>
      <c r="C19">
        <f>SUM(C5:C18)</f>
        <v>54</v>
      </c>
      <c r="D19">
        <f>SUM(D5:D18)</f>
        <v>72</v>
      </c>
    </row>
    <row r="23" spans="1:4" x14ac:dyDescent="0.25">
      <c r="B23" t="s">
        <v>15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3A5D1-D3F9-473A-B46E-E4D14030F07F}">
  <dimension ref="A1:E16"/>
  <sheetViews>
    <sheetView tabSelected="1" topLeftCell="A13" workbookViewId="0">
      <selection activeCell="J23" sqref="J23"/>
    </sheetView>
  </sheetViews>
  <sheetFormatPr baseColWidth="10" defaultRowHeight="15" x14ac:dyDescent="0.25"/>
  <cols>
    <col min="1" max="1" width="42.28515625" bestFit="1" customWidth="1"/>
    <col min="2" max="2" width="23.85546875" bestFit="1" customWidth="1"/>
    <col min="3" max="3" width="16.85546875" bestFit="1" customWidth="1"/>
    <col min="4" max="4" width="16.7109375" bestFit="1" customWidth="1"/>
    <col min="5" max="6" width="12.5703125" bestFit="1" customWidth="1"/>
    <col min="7" max="7" width="2" bestFit="1" customWidth="1"/>
    <col min="8" max="8" width="27.7109375" bestFit="1" customWidth="1"/>
    <col min="9" max="9" width="3" bestFit="1" customWidth="1"/>
    <col min="10" max="10" width="42.28515625" bestFit="1" customWidth="1"/>
    <col min="11" max="11" width="2" bestFit="1" customWidth="1"/>
    <col min="12" max="12" width="39.28515625" bestFit="1" customWidth="1"/>
    <col min="13" max="13" width="3" bestFit="1" customWidth="1"/>
    <col min="14" max="14" width="16.5703125" bestFit="1" customWidth="1"/>
    <col min="15" max="15" width="2" bestFit="1" customWidth="1"/>
    <col min="16" max="16" width="19.7109375" bestFit="1" customWidth="1"/>
    <col min="17" max="17" width="2" bestFit="1" customWidth="1"/>
    <col min="18" max="18" width="29.140625" bestFit="1" customWidth="1"/>
    <col min="19" max="19" width="22" bestFit="1" customWidth="1"/>
    <col min="20" max="20" width="22.5703125" bestFit="1" customWidth="1"/>
    <col min="21" max="21" width="32.7109375" bestFit="1" customWidth="1"/>
    <col min="22" max="22" width="47.28515625" bestFit="1" customWidth="1"/>
    <col min="23" max="23" width="44.28515625" bestFit="1" customWidth="1"/>
    <col min="24" max="24" width="21.5703125" bestFit="1" customWidth="1"/>
    <col min="25" max="25" width="24.7109375" bestFit="1" customWidth="1"/>
    <col min="26" max="26" width="21.5703125" bestFit="1" customWidth="1"/>
    <col min="27" max="27" width="24.7109375" bestFit="1" customWidth="1"/>
  </cols>
  <sheetData>
    <row r="1" spans="1:5" x14ac:dyDescent="0.25">
      <c r="A1" s="18" t="s">
        <v>69</v>
      </c>
      <c r="B1" t="s">
        <v>99</v>
      </c>
    </row>
    <row r="3" spans="1:5" x14ac:dyDescent="0.25">
      <c r="B3" s="18" t="s">
        <v>96</v>
      </c>
    </row>
    <row r="4" spans="1:5" x14ac:dyDescent="0.25">
      <c r="A4" s="18" t="s">
        <v>98</v>
      </c>
      <c r="B4" t="s">
        <v>72</v>
      </c>
      <c r="C4" t="s">
        <v>71</v>
      </c>
      <c r="D4" t="s">
        <v>88</v>
      </c>
      <c r="E4" t="s">
        <v>97</v>
      </c>
    </row>
    <row r="5" spans="1:5" x14ac:dyDescent="0.25">
      <c r="A5" s="19" t="s">
        <v>91</v>
      </c>
      <c r="B5" s="21">
        <v>6</v>
      </c>
      <c r="C5" s="21">
        <v>6</v>
      </c>
      <c r="D5" s="21">
        <v>0</v>
      </c>
      <c r="E5" s="21">
        <v>12</v>
      </c>
    </row>
    <row r="6" spans="1:5" x14ac:dyDescent="0.25">
      <c r="A6" s="19" t="s">
        <v>92</v>
      </c>
      <c r="B6" s="21">
        <v>3</v>
      </c>
      <c r="C6" s="21">
        <v>0</v>
      </c>
      <c r="D6" s="21">
        <v>1</v>
      </c>
      <c r="E6" s="21">
        <v>4</v>
      </c>
    </row>
    <row r="7" spans="1:5" x14ac:dyDescent="0.25">
      <c r="A7" s="19" t="s">
        <v>94</v>
      </c>
      <c r="B7" s="21">
        <v>0</v>
      </c>
      <c r="C7" s="21">
        <v>0</v>
      </c>
      <c r="D7" s="21">
        <v>1</v>
      </c>
      <c r="E7" s="21">
        <v>1</v>
      </c>
    </row>
    <row r="8" spans="1:5" x14ac:dyDescent="0.25">
      <c r="A8" s="19" t="s">
        <v>95</v>
      </c>
      <c r="B8" s="21">
        <v>2</v>
      </c>
      <c r="C8" s="21">
        <v>0</v>
      </c>
      <c r="D8" s="21">
        <v>4</v>
      </c>
      <c r="E8" s="21">
        <v>6</v>
      </c>
    </row>
    <row r="9" spans="1:5" x14ac:dyDescent="0.25">
      <c r="A9" s="19" t="s">
        <v>90</v>
      </c>
      <c r="B9" s="21">
        <v>3</v>
      </c>
      <c r="C9" s="21">
        <v>1</v>
      </c>
      <c r="D9" s="21">
        <v>20</v>
      </c>
      <c r="E9" s="21">
        <v>24</v>
      </c>
    </row>
    <row r="10" spans="1:5" x14ac:dyDescent="0.25">
      <c r="A10" s="19" t="s">
        <v>93</v>
      </c>
      <c r="B10" s="21">
        <v>3</v>
      </c>
      <c r="C10" s="21">
        <v>5</v>
      </c>
      <c r="D10" s="21">
        <v>40</v>
      </c>
      <c r="E10" s="21">
        <v>48</v>
      </c>
    </row>
    <row r="11" spans="1:5" x14ac:dyDescent="0.25">
      <c r="A11" s="19" t="s">
        <v>100</v>
      </c>
      <c r="B11" s="21">
        <v>0</v>
      </c>
      <c r="C11" s="21">
        <v>2</v>
      </c>
      <c r="D11" s="21">
        <v>1</v>
      </c>
      <c r="E11" s="21">
        <v>3</v>
      </c>
    </row>
    <row r="12" spans="1:5" x14ac:dyDescent="0.25">
      <c r="A12" s="19" t="s">
        <v>101</v>
      </c>
      <c r="B12" s="21">
        <v>11</v>
      </c>
      <c r="C12" s="21">
        <v>0</v>
      </c>
      <c r="D12" s="21">
        <v>0</v>
      </c>
      <c r="E12" s="21">
        <v>11</v>
      </c>
    </row>
    <row r="13" spans="1:5" x14ac:dyDescent="0.25">
      <c r="A13" s="19" t="s">
        <v>102</v>
      </c>
      <c r="B13" s="21">
        <v>0</v>
      </c>
      <c r="C13" s="21">
        <v>1</v>
      </c>
      <c r="D13" s="21">
        <v>1</v>
      </c>
      <c r="E13" s="21">
        <v>2</v>
      </c>
    </row>
    <row r="14" spans="1:5" x14ac:dyDescent="0.25">
      <c r="A14" s="19" t="s">
        <v>103</v>
      </c>
      <c r="B14" s="21">
        <v>0</v>
      </c>
      <c r="C14" s="21">
        <v>0</v>
      </c>
      <c r="D14" s="21">
        <v>0</v>
      </c>
      <c r="E14" s="21">
        <v>0</v>
      </c>
    </row>
    <row r="15" spans="1:5" x14ac:dyDescent="0.25">
      <c r="A15" s="19" t="s">
        <v>104</v>
      </c>
      <c r="B15" s="21">
        <v>1</v>
      </c>
      <c r="C15" s="21">
        <v>0</v>
      </c>
      <c r="D15" s="21">
        <v>2</v>
      </c>
      <c r="E15" s="21">
        <v>3</v>
      </c>
    </row>
    <row r="16" spans="1:5" x14ac:dyDescent="0.25">
      <c r="A16" s="19" t="s">
        <v>105</v>
      </c>
      <c r="B16" s="21">
        <v>0</v>
      </c>
      <c r="C16" s="21">
        <v>0</v>
      </c>
      <c r="D16" s="21">
        <v>3</v>
      </c>
      <c r="E16" s="21">
        <v>3</v>
      </c>
    </row>
  </sheetData>
  <sortState xmlns:xlrd2="http://schemas.microsoft.com/office/spreadsheetml/2017/richdata2" ref="A3:E14">
    <sortCondition ref="C6"/>
  </sortState>
  <pageMargins left="0.7" right="0.7" top="0.75" bottom="0.75" header="0.3" footer="0.3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C2D6B-4411-48C0-80EC-5E73A2CCE2EE}">
  <dimension ref="A1:AC14"/>
  <sheetViews>
    <sheetView topLeftCell="A4" zoomScale="90" zoomScaleNormal="90" workbookViewId="0">
      <selection activeCell="AC2" sqref="A2:AC8"/>
    </sheetView>
  </sheetViews>
  <sheetFormatPr baseColWidth="10" defaultRowHeight="15" x14ac:dyDescent="0.25"/>
  <cols>
    <col min="1" max="1" width="20" bestFit="1" customWidth="1"/>
    <col min="2" max="2" width="17" customWidth="1"/>
    <col min="3" max="3" width="18.7109375" customWidth="1"/>
    <col min="4" max="4" width="32.42578125" customWidth="1"/>
    <col min="5" max="5" width="12.5703125" customWidth="1"/>
    <col min="6" max="7" width="19.42578125" customWidth="1"/>
    <col min="8" max="34" width="4.140625" customWidth="1"/>
  </cols>
  <sheetData>
    <row r="1" spans="1:29" ht="83.25" x14ac:dyDescent="0.25">
      <c r="H1" s="9" t="s">
        <v>29</v>
      </c>
      <c r="I1" s="9" t="s">
        <v>30</v>
      </c>
      <c r="J1" s="9" t="s">
        <v>30</v>
      </c>
      <c r="K1" s="9" t="s">
        <v>31</v>
      </c>
      <c r="L1" s="9" t="s">
        <v>40</v>
      </c>
      <c r="M1" s="9" t="s">
        <v>40</v>
      </c>
      <c r="N1" s="9" t="s">
        <v>44</v>
      </c>
      <c r="O1" s="9" t="s">
        <v>44</v>
      </c>
      <c r="P1" s="9" t="s">
        <v>38</v>
      </c>
      <c r="Q1" s="9" t="s">
        <v>38</v>
      </c>
      <c r="R1" s="9" t="s">
        <v>39</v>
      </c>
      <c r="S1" s="9" t="s">
        <v>53</v>
      </c>
      <c r="T1" s="9" t="s">
        <v>41</v>
      </c>
      <c r="U1" s="9" t="s">
        <v>41</v>
      </c>
      <c r="V1" s="9" t="s">
        <v>41</v>
      </c>
      <c r="W1" s="9" t="s">
        <v>42</v>
      </c>
      <c r="X1" s="9" t="s">
        <v>37</v>
      </c>
      <c r="Y1" s="9" t="s">
        <v>37</v>
      </c>
      <c r="Z1" s="9" t="s">
        <v>43</v>
      </c>
      <c r="AA1" s="9" t="s">
        <v>43</v>
      </c>
      <c r="AB1" s="9" t="s">
        <v>43</v>
      </c>
      <c r="AC1" s="9" t="s">
        <v>63</v>
      </c>
    </row>
    <row r="2" spans="1:29" s="2" customFormat="1" ht="187.5" x14ac:dyDescent="0.25">
      <c r="A2" s="11" t="s">
        <v>68</v>
      </c>
      <c r="B2" s="11" t="s">
        <v>69</v>
      </c>
      <c r="C2" s="11" t="s">
        <v>70</v>
      </c>
      <c r="D2" s="11" t="s">
        <v>81</v>
      </c>
      <c r="E2" s="11" t="s">
        <v>83</v>
      </c>
      <c r="F2" s="11" t="s">
        <v>84</v>
      </c>
      <c r="G2" s="11" t="s">
        <v>85</v>
      </c>
      <c r="H2" s="10" t="s">
        <v>36</v>
      </c>
      <c r="I2" s="10" t="s">
        <v>45</v>
      </c>
      <c r="J2" s="10" t="s">
        <v>46</v>
      </c>
      <c r="K2" s="10" t="s">
        <v>35</v>
      </c>
      <c r="L2" s="10" t="s">
        <v>47</v>
      </c>
      <c r="M2" s="10" t="s">
        <v>48</v>
      </c>
      <c r="N2" s="10" t="s">
        <v>49</v>
      </c>
      <c r="O2" s="10" t="s">
        <v>50</v>
      </c>
      <c r="P2" s="10" t="s">
        <v>51</v>
      </c>
      <c r="Q2" s="10" t="s">
        <v>52</v>
      </c>
      <c r="R2" s="10" t="s">
        <v>7</v>
      </c>
      <c r="S2" s="10" t="s">
        <v>54</v>
      </c>
      <c r="T2" s="10" t="s">
        <v>55</v>
      </c>
      <c r="U2" s="10" t="s">
        <v>56</v>
      </c>
      <c r="V2" s="10" t="s">
        <v>57</v>
      </c>
      <c r="W2" s="10" t="s">
        <v>58</v>
      </c>
      <c r="X2" s="10" t="s">
        <v>59</v>
      </c>
      <c r="Y2" s="10" t="s">
        <v>60</v>
      </c>
      <c r="Z2" s="10" t="s">
        <v>61</v>
      </c>
      <c r="AA2" s="10" t="s">
        <v>62</v>
      </c>
      <c r="AB2" s="10" t="s">
        <v>3</v>
      </c>
      <c r="AC2" s="10" t="s">
        <v>64</v>
      </c>
    </row>
    <row r="3" spans="1:29" x14ac:dyDescent="0.25">
      <c r="A3" t="s">
        <v>71</v>
      </c>
      <c r="B3" s="12">
        <v>45503</v>
      </c>
      <c r="C3" s="7">
        <v>5</v>
      </c>
      <c r="D3" s="7" t="str">
        <f ca="1">INDIRECT(ADDRESS(2,COLUMN('Référence Polluto-Sensibilté'!F:F)-1+IF(C3=1,1,IF(C3&lt;=5,2,IF(C3&lt;=10,3,IF(C3&lt;=15,4,IF(C3&gt;=16,5,"ERROR"))))),1,1,"Référence Polluto-Sensibilté"))</f>
        <v>2 à 5 espèces</v>
      </c>
      <c r="E3" s="5">
        <f>ROW('Référence Polluto-Sensibilté'!$2:$2)+_xlfn.IFS(H3&gt;0,0,I3&gt;0,1,J3&gt;0,2,K3&gt;0,3,L3&gt;0,4,M3&gt;0,5,N3&gt;0,6,O3&gt;0,7,P3&gt;0,8,Q3&gt;0,9,R3&gt;0,10,S3&gt;0,11,T3&gt;0,12,U3&gt;0,13,V3&gt;0,14,W3&gt;0,15,X3&gt;0,16,Y3&gt;0,17,Z3&gt;0,18,AA3&gt;0,19,AB3&gt;0,20)</f>
        <v>2</v>
      </c>
      <c r="F3" s="16">
        <f ca="1">HLOOKUP(D3,'Référence Polluto-Sensibilté'!$F$2:$J$24,E3+1,FALSE)</f>
        <v>5.5</v>
      </c>
      <c r="G3" s="5" t="str">
        <f t="shared" ref="G3:G8" ca="1" si="0">IF(F3&lt;=2.5,"Pollution très forte",IF(F3&lt;=5,"Pollution forte",IF(F3&lt;=7.5,"Pollution faible","Pollution très faible à nulle")))</f>
        <v>Pollution faible</v>
      </c>
      <c r="H3">
        <v>1</v>
      </c>
      <c r="I3">
        <v>6</v>
      </c>
      <c r="J3">
        <v>0</v>
      </c>
      <c r="K3">
        <v>5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1</v>
      </c>
      <c r="Y3">
        <v>0</v>
      </c>
      <c r="Z3">
        <v>0</v>
      </c>
      <c r="AA3">
        <v>0</v>
      </c>
      <c r="AB3">
        <v>0</v>
      </c>
      <c r="AC3">
        <v>2</v>
      </c>
    </row>
    <row r="4" spans="1:29" x14ac:dyDescent="0.25">
      <c r="A4" t="s">
        <v>72</v>
      </c>
      <c r="B4" s="12">
        <v>45502</v>
      </c>
      <c r="C4" s="7">
        <v>7</v>
      </c>
      <c r="D4" s="7" t="str">
        <f ca="1">INDIRECT(ADDRESS(2,COLUMN('Référence Polluto-Sensibilté'!F:F)-1+IF(C4=1,1,IF(C4&lt;=5,2,IF(C4&lt;=10,3,IF(C4&lt;=15,4,IF(C4&gt;=16,5,"ERROR"))))),1,1,"Référence Polluto-Sensibilté"))</f>
        <v>6 à 10 espèces</v>
      </c>
      <c r="E4" s="5">
        <f>ROW('Référence Polluto-Sensibilté'!$2:$2)+_xlfn.IFS(H4&gt;0,0,I4&gt;0,1,J4&gt;0,2,K4&gt;0,3,L4&gt;0,4,M4&gt;0,5,N4&gt;0,6,O4&gt;0,7,P4&gt;0,8,Q4&gt;0,9,R4&gt;0,10,S4&gt;0,11,T4&gt;0,12,U4&gt;0,13,V4&gt;0,14,W4&gt;0,15,X4&gt;0,16,Y4&gt;0,17,Z4&gt;0,18,AA4&gt;0,19,AB4&gt;0,20)</f>
        <v>2</v>
      </c>
      <c r="F4" s="16">
        <f ca="1">HLOOKUP(D4,'Référence Polluto-Sensibilté'!$F$2:$J$24,E4+1,FALSE)</f>
        <v>6.5</v>
      </c>
      <c r="G4" s="5" t="str">
        <f t="shared" ca="1" si="0"/>
        <v>Pollution faible</v>
      </c>
      <c r="H4">
        <v>3</v>
      </c>
      <c r="I4">
        <v>6</v>
      </c>
      <c r="J4">
        <v>3</v>
      </c>
      <c r="K4">
        <v>3</v>
      </c>
      <c r="L4">
        <v>0</v>
      </c>
      <c r="M4">
        <v>0</v>
      </c>
      <c r="N4">
        <v>0</v>
      </c>
      <c r="O4">
        <v>0</v>
      </c>
      <c r="P4">
        <v>2</v>
      </c>
      <c r="Q4">
        <v>0</v>
      </c>
      <c r="R4">
        <v>0</v>
      </c>
      <c r="S4">
        <v>0</v>
      </c>
      <c r="T4">
        <v>0</v>
      </c>
      <c r="U4">
        <v>0</v>
      </c>
      <c r="V4">
        <v>1</v>
      </c>
      <c r="W4">
        <v>0</v>
      </c>
      <c r="X4">
        <v>0</v>
      </c>
      <c r="Y4">
        <v>0</v>
      </c>
      <c r="Z4">
        <v>0</v>
      </c>
      <c r="AA4">
        <v>0</v>
      </c>
      <c r="AB4">
        <v>11</v>
      </c>
      <c r="AC4">
        <v>0</v>
      </c>
    </row>
    <row r="5" spans="1:29" x14ac:dyDescent="0.25">
      <c r="A5" t="s">
        <v>88</v>
      </c>
      <c r="B5" s="12">
        <v>45504</v>
      </c>
      <c r="C5" s="7">
        <v>9</v>
      </c>
      <c r="D5" s="7" t="str">
        <f ca="1">INDIRECT(ADDRESS(2,COLUMN('Référence Polluto-Sensibilté'!F:F)-1+IF(C5=1,1,IF(C5&lt;=5,2,IF(C5&lt;=10,3,IF(C5&lt;=15,4,IF(C5&gt;=16,5,"ERROR"))))),1,1,"Référence Polluto-Sensibilté"))</f>
        <v>6 à 10 espèces</v>
      </c>
      <c r="E5" s="5">
        <f>ROW('Référence Polluto-Sensibilté'!$2:$2)+_xlfn.IFS(H5&gt;0,0,I5&gt;0,1,J5&gt;0,2,K5&gt;0,3,L5&gt;0,4,M5&gt;0,5,N5&gt;0,6,O5&gt;0,7,P5&gt;0,8,Q5&gt;0,9,R5&gt;0,10,S5&gt;0,11,T5&gt;0,12,U5&gt;0,13,V5&gt;0,14,W5&gt;0,15,X5&gt;0,16,Y5&gt;0,17,Z5&gt;0,18,AA5&gt;0,19,AB5&gt;0,20)</f>
        <v>2</v>
      </c>
      <c r="F5" s="16">
        <f ca="1">HLOOKUP(D5,'Référence Polluto-Sensibilté'!$F$2:$J$24,E5+1,FALSE)</f>
        <v>6.5</v>
      </c>
      <c r="G5" s="5" t="str">
        <f t="shared" ca="1" si="0"/>
        <v>Pollution faible</v>
      </c>
      <c r="H5">
        <v>20</v>
      </c>
      <c r="I5">
        <v>0</v>
      </c>
      <c r="J5">
        <v>1</v>
      </c>
      <c r="K5">
        <v>40</v>
      </c>
      <c r="L5">
        <v>0</v>
      </c>
      <c r="M5">
        <v>1</v>
      </c>
      <c r="N5">
        <v>0</v>
      </c>
      <c r="O5">
        <v>0</v>
      </c>
      <c r="P5">
        <v>4</v>
      </c>
      <c r="Q5">
        <v>0</v>
      </c>
      <c r="R5">
        <v>0</v>
      </c>
      <c r="S5">
        <v>0</v>
      </c>
      <c r="T5">
        <v>0</v>
      </c>
      <c r="U5">
        <v>3</v>
      </c>
      <c r="V5">
        <v>2</v>
      </c>
      <c r="W5">
        <v>0</v>
      </c>
      <c r="X5">
        <v>1</v>
      </c>
      <c r="Y5">
        <v>0</v>
      </c>
      <c r="Z5">
        <v>0</v>
      </c>
      <c r="AA5">
        <v>0</v>
      </c>
      <c r="AB5">
        <v>0</v>
      </c>
      <c r="AC5">
        <v>1</v>
      </c>
    </row>
    <row r="6" spans="1:29" x14ac:dyDescent="0.25">
      <c r="A6" s="3" t="s">
        <v>66</v>
      </c>
      <c r="B6" s="14">
        <v>45108</v>
      </c>
      <c r="C6" s="7">
        <f t="shared" ref="C6:C8" si="1">SUM(IF(H6&gt;0,1,0),IF(I6&gt;0,1,0),IF(J6&gt;0,1,0),IF(K6&gt;0,1,0),IF(L6&gt;0,1,0),IF(M6&gt;0,1,0),IF(N6&gt;0,1,0),IF(O6&gt;0,1,0),IF(P6&gt;0,1,0),IF(Q6&gt;0,1,0),IF(R6&gt;0,1,0),IF(S6&gt;0,1,0),IF(T6&gt;0,1,0),IF(U6&gt;0,1,0),IF(V6&gt;0,1,0),IF(W6&gt;0,1,0),IF(X6&gt;0,1,0),IF(Y6&gt;0,1,0),IF(Z6&gt;0,1,0),IF(AA6&gt;0,1,0),IF(AB6&gt;0,1,0),IF(AC6&gt;0,1,0),IF(AD6&gt;0,1,0))</f>
        <v>7</v>
      </c>
      <c r="D6" s="7" t="str">
        <f ca="1">INDIRECT(ADDRESS(2,COLUMN('Référence Polluto-Sensibilté'!F:F)-1+IF(C6=1,1,IF(C6&lt;=5,2,IF(C6&lt;=10,3,IF(C6&lt;=15,4,IF(C6&gt;=16,5,"ERROR"))))),1,1,"Référence Polluto-Sensibilté"))</f>
        <v>6 à 10 espèces</v>
      </c>
      <c r="E6" s="5">
        <f>ROW('Référence Polluto-Sensibilté'!$2:$2)+_xlfn.IFS(H6&gt;0,0,I6&gt;0,1,J6&gt;0,2,K6&gt;0,3,L6&gt;0,4,M6&gt;0,5,N6&gt;0,6,O6&gt;0,7,P6&gt;0,8,Q6&gt;0,9,R6&gt;0,10,S6&gt;0,11,T6&gt;0,12,U6&gt;0,13,V6&gt;0,14,W6&gt;0,15,X6&gt;0,16,Y6&gt;0,17,Z6&gt;0,18,AA6&gt;0,19,AB6&gt;0,20)</f>
        <v>2</v>
      </c>
      <c r="F6" s="16">
        <f ca="1">HLOOKUP(D6,'Référence Polluto-Sensibilté'!$F$2:$J$24,E6+1,FALSE)</f>
        <v>6.5</v>
      </c>
      <c r="G6" s="5" t="str">
        <f t="shared" ca="1" si="0"/>
        <v>Pollution faible</v>
      </c>
      <c r="H6">
        <v>25</v>
      </c>
      <c r="I6">
        <f>ROUNDDOWN(67/2,0)</f>
        <v>33</v>
      </c>
      <c r="J6">
        <f>ROUNDUP(67/2,0)</f>
        <v>34</v>
      </c>
      <c r="K6">
        <f>15+2+25+21</f>
        <v>63</v>
      </c>
      <c r="L6">
        <v>0</v>
      </c>
      <c r="M6">
        <v>0</v>
      </c>
      <c r="N6">
        <v>1</v>
      </c>
      <c r="O6">
        <v>0</v>
      </c>
      <c r="P6">
        <v>0</v>
      </c>
      <c r="Q6">
        <v>0</v>
      </c>
      <c r="R6">
        <v>0</v>
      </c>
      <c r="S6">
        <v>4</v>
      </c>
      <c r="T6">
        <v>0</v>
      </c>
      <c r="U6">
        <v>0</v>
      </c>
      <c r="V6">
        <v>0</v>
      </c>
      <c r="W6">
        <v>0</v>
      </c>
      <c r="X6">
        <v>0</v>
      </c>
      <c r="Y6">
        <v>1</v>
      </c>
      <c r="Z6">
        <v>0</v>
      </c>
      <c r="AA6">
        <v>0</v>
      </c>
      <c r="AB6">
        <v>0</v>
      </c>
      <c r="AC6">
        <v>0</v>
      </c>
    </row>
    <row r="7" spans="1:29" x14ac:dyDescent="0.25">
      <c r="A7" t="s">
        <v>71</v>
      </c>
      <c r="B7" s="12">
        <v>45139</v>
      </c>
      <c r="C7" s="7">
        <f t="shared" si="1"/>
        <v>7</v>
      </c>
      <c r="D7" s="7" t="str">
        <f ca="1">INDIRECT(ADDRESS(2,COLUMN('Référence Polluto-Sensibilté'!F:F)-1+IF(C7=1,1,IF(C7&lt;=5,2,IF(C7&lt;=10,3,IF(C7&lt;=15,4,IF(C7&gt;=16,5,"ERROR"))))),1,1,"Référence Polluto-Sensibilté"))</f>
        <v>6 à 10 espèces</v>
      </c>
      <c r="E7" s="5">
        <f>ROW('Référence Polluto-Sensibilté'!$2:$2)+_xlfn.IFS(H7&gt;0,0,I7&gt;0,1,J7&gt;0,2,K7&gt;0,3,L7&gt;0,4,M7&gt;0,5,N7&gt;0,6,O7&gt;0,7,P7&gt;0,8,Q7&gt;0,9,R7&gt;0,10,S7&gt;0,11,T7&gt;0,12,U7&gt;0,13,V7&gt;0,14,W7&gt;0,15,X7&gt;0,16,Y7&gt;0,17,Z7&gt;0,18,AA7&gt;0,19,AB7&gt;0,20)</f>
        <v>2</v>
      </c>
      <c r="F7" s="16">
        <f ca="1">HLOOKUP(D7,'Référence Polluto-Sensibilté'!$F$2:$J$24,E7+1,FALSE)</f>
        <v>6.5</v>
      </c>
      <c r="G7" s="5" t="str">
        <f t="shared" ca="1" si="0"/>
        <v>Pollution faible</v>
      </c>
      <c r="H7">
        <v>8</v>
      </c>
      <c r="I7">
        <v>0</v>
      </c>
      <c r="J7">
        <v>0</v>
      </c>
      <c r="K7">
        <v>5</v>
      </c>
      <c r="L7">
        <v>0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1</v>
      </c>
      <c r="T7">
        <v>1</v>
      </c>
      <c r="U7">
        <v>0</v>
      </c>
      <c r="V7">
        <v>0</v>
      </c>
      <c r="W7">
        <v>0</v>
      </c>
      <c r="X7">
        <v>1</v>
      </c>
      <c r="Y7">
        <v>1</v>
      </c>
      <c r="Z7">
        <v>0</v>
      </c>
      <c r="AA7">
        <v>0</v>
      </c>
      <c r="AB7">
        <v>0</v>
      </c>
      <c r="AC7">
        <v>0</v>
      </c>
    </row>
    <row r="8" spans="1:29" x14ac:dyDescent="0.25">
      <c r="A8" t="s">
        <v>72</v>
      </c>
      <c r="B8" s="12">
        <v>45140</v>
      </c>
      <c r="C8" s="7">
        <f t="shared" si="1"/>
        <v>8</v>
      </c>
      <c r="D8" s="7" t="str">
        <f ca="1">INDIRECT(ADDRESS(2,COLUMN('Référence Polluto-Sensibilté'!F:F)-1+IF(C8=1,1,IF(C8&lt;=5,2,IF(C8&lt;=10,3,IF(C8&lt;=15,4,IF(C8&gt;=16,5,"ERROR"))))),1,1,"Référence Polluto-Sensibilté"))</f>
        <v>6 à 10 espèces</v>
      </c>
      <c r="E8" s="5">
        <f>ROW('Référence Polluto-Sensibilté'!$2:$2)+_xlfn.IFS(H8&gt;0,0,I8&gt;0,1,J8&gt;0,2,K8&gt;0,3,L8&gt;0,4,M8&gt;0,5,N8&gt;0,6,O8&gt;0,7,P8&gt;0,8,Q8&gt;0,9,R8&gt;0,10,S8&gt;0,11,T8&gt;0,12,U8&gt;0,13,V8&gt;0,14,W8&gt;0,15,X8&gt;0,16,Y8&gt;0,17,Z8&gt;0,18,AA8&gt;0,19,AB8&gt;0,20)</f>
        <v>2</v>
      </c>
      <c r="F8" s="16">
        <f ca="1">HLOOKUP(D8,'Référence Polluto-Sensibilté'!$F$2:$J$24,E8+1,FALSE)</f>
        <v>6.5</v>
      </c>
      <c r="G8" s="5" t="str">
        <f t="shared" ca="1" si="0"/>
        <v>Pollution faible</v>
      </c>
      <c r="H8">
        <v>17</v>
      </c>
      <c r="I8">
        <v>16</v>
      </c>
      <c r="J8">
        <v>1</v>
      </c>
      <c r="K8">
        <v>12</v>
      </c>
      <c r="L8">
        <v>0</v>
      </c>
      <c r="M8">
        <v>0</v>
      </c>
      <c r="N8">
        <v>0</v>
      </c>
      <c r="O8">
        <v>0</v>
      </c>
      <c r="P8">
        <v>3</v>
      </c>
      <c r="Q8">
        <v>0</v>
      </c>
      <c r="R8">
        <v>2</v>
      </c>
      <c r="S8">
        <v>0</v>
      </c>
      <c r="T8">
        <v>2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1</v>
      </c>
    </row>
    <row r="11" spans="1:29" x14ac:dyDescent="0.25">
      <c r="B11" s="12" t="s">
        <v>89</v>
      </c>
      <c r="C11" t="s">
        <v>87</v>
      </c>
    </row>
    <row r="12" spans="1:29" x14ac:dyDescent="0.25">
      <c r="A12" s="3" t="s">
        <v>66</v>
      </c>
      <c r="B12" s="17">
        <f ca="1">F5</f>
        <v>6.5</v>
      </c>
      <c r="C12" s="17">
        <f ca="1">F6</f>
        <v>6.5</v>
      </c>
    </row>
    <row r="13" spans="1:29" x14ac:dyDescent="0.25">
      <c r="A13" t="s">
        <v>71</v>
      </c>
      <c r="B13" s="17">
        <f ca="1">F3</f>
        <v>5.5</v>
      </c>
      <c r="C13" s="17">
        <f ca="1">F7</f>
        <v>6.5</v>
      </c>
    </row>
    <row r="14" spans="1:29" x14ac:dyDescent="0.25">
      <c r="A14" s="3" t="s">
        <v>72</v>
      </c>
      <c r="B14" s="17">
        <f ca="1">F4</f>
        <v>6.5</v>
      </c>
      <c r="C14" s="17">
        <f ca="1">F8</f>
        <v>6.5</v>
      </c>
    </row>
  </sheetData>
  <conditionalFormatting sqref="G3:G8">
    <cfRule type="cellIs" dxfId="3" priority="5" operator="equal">
      <formula>"Pollution très faible à nulle"</formula>
    </cfRule>
    <cfRule type="cellIs" dxfId="2" priority="6" operator="equal">
      <formula>"Pollution faible"</formula>
    </cfRule>
    <cfRule type="cellIs" dxfId="1" priority="7" operator="equal">
      <formula>"Pollution forte"</formula>
    </cfRule>
    <cfRule type="cellIs" dxfId="0" priority="8" operator="equal">
      <formula>"Pollution très forte"</formula>
    </cfRule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Octobre 2022</vt:lpstr>
      <vt:lpstr>Prélèvements</vt:lpstr>
      <vt:lpstr>Feuil1</vt:lpstr>
      <vt:lpstr>Référence Polluto-Sensibilté</vt:lpstr>
      <vt:lpstr>Juillet 2023</vt:lpstr>
      <vt:lpstr>Aout 2023</vt:lpstr>
      <vt:lpstr>Feuil3</vt:lpstr>
      <vt:lpstr>Prélevements juillet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Ally</dc:creator>
  <cp:lastModifiedBy>Ally</cp:lastModifiedBy>
  <dcterms:created xsi:type="dcterms:W3CDTF">2022-11-01T09:44:33Z</dcterms:created>
  <dcterms:modified xsi:type="dcterms:W3CDTF">2024-08-02T15:29:01Z</dcterms:modified>
</cp:coreProperties>
</file>